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１８０表（１）" sheetId="1" r:id="rId1"/>
    <sheet name="第１８０表（２）" sheetId="2" r:id="rId2"/>
  </sheets>
  <definedNames>
    <definedName name="_xlnm.Print_Area" localSheetId="0">'第１８０表（１）'!$A$1:$Y$47</definedName>
  </definedNames>
  <calcPr fullCalcOnLoad="1"/>
</workbook>
</file>

<file path=xl/sharedStrings.xml><?xml version="1.0" encoding="utf-8"?>
<sst xmlns="http://schemas.openxmlformats.org/spreadsheetml/2006/main" count="74" uniqueCount="36">
  <si>
    <t xml:space="preserve"> </t>
  </si>
  <si>
    <t>①  地  方  の  選  挙</t>
  </si>
  <si>
    <t>単位　：　投票率　％</t>
  </si>
  <si>
    <t>区分</t>
  </si>
  <si>
    <t>執行年月日</t>
  </si>
  <si>
    <t>当日有権者数</t>
  </si>
  <si>
    <t>投票者数</t>
  </si>
  <si>
    <t>投票率</t>
  </si>
  <si>
    <t>総数</t>
  </si>
  <si>
    <t>男</t>
  </si>
  <si>
    <t>女</t>
  </si>
  <si>
    <t>平均</t>
  </si>
  <si>
    <t>市長</t>
  </si>
  <si>
    <t>無投票</t>
  </si>
  <si>
    <t>平成　3年4月21日</t>
  </si>
  <si>
    <t>市議会議員</t>
  </si>
  <si>
    <t>東京都知事</t>
  </si>
  <si>
    <t>平成　3年 4月 7日</t>
  </si>
  <si>
    <t>東京都議会議員</t>
  </si>
  <si>
    <t>平成元年7月2日</t>
  </si>
  <si>
    <t>資料　：　選挙管理委員会</t>
  </si>
  <si>
    <t>②　国の選挙</t>
  </si>
  <si>
    <t>当日有権者</t>
  </si>
  <si>
    <t>投票者数</t>
  </si>
  <si>
    <t>衆 議 院 議 員</t>
  </si>
  <si>
    <t>(小選挙区選出）</t>
  </si>
  <si>
    <t>（比例代表選出）</t>
  </si>
  <si>
    <t>（小選挙区選出）</t>
  </si>
  <si>
    <t>(東京都選出）</t>
  </si>
  <si>
    <t>平成元年7月23日</t>
  </si>
  <si>
    <t xml:space="preserve">参 議 院 議 員 </t>
  </si>
  <si>
    <t>注）(１)平成8年10月20日の衆議院議員選挙から｢小選挙区選出｣｢比例代表選出｣に変更。</t>
  </si>
  <si>
    <t>　 　(２)平成12年6月執行の衆議院議員選挙から在外選挙制度が「比例代表選出」において実施。</t>
  </si>
  <si>
    <t>　 　(３)平成19年７月執行の参議院議員選挙から在外選挙制度が「選挙区選出」においても実施。</t>
  </si>
  <si>
    <t>第１８０表　　    　    選挙の投票状況　　（つづき）</t>
  </si>
  <si>
    <t xml:space="preserve">     第  １ ８ ０  表　　     　選挙の投票状況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</si>
</sst>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distributed" textRotation="255"/>
    </xf>
    <xf numFmtId="58" fontId="4" fillId="0" borderId="0" xfId="0" applyNumberFormat="1" applyFont="1" applyAlignment="1">
      <alignment horizontal="distributed" vertical="center"/>
    </xf>
    <xf numFmtId="0" fontId="4" fillId="0" borderId="0" xfId="0" applyNumberFormat="1" applyFont="1" applyAlignment="1">
      <alignment horizontal="distributed" vertical="center"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182" fontId="4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38" fontId="4" fillId="0" borderId="0" xfId="17" applyFont="1" applyFill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6" fillId="0" borderId="0" xfId="0" applyNumberFormat="1" applyFont="1" applyAlignment="1">
      <alignment horizontal="left" vertical="center"/>
    </xf>
    <xf numFmtId="38" fontId="6" fillId="0" borderId="0" xfId="17" applyFont="1" applyAlignment="1">
      <alignment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5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distributed" textRotation="255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distributed" vertical="center"/>
    </xf>
    <xf numFmtId="58" fontId="4" fillId="0" borderId="0" xfId="0" applyNumberFormat="1" applyFont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distributed" textRotation="255"/>
    </xf>
    <xf numFmtId="0" fontId="6" fillId="0" borderId="0" xfId="0" applyNumberFormat="1" applyFont="1" applyAlignment="1">
      <alignment vertical="center"/>
    </xf>
    <xf numFmtId="58" fontId="4" fillId="0" borderId="1" xfId="0" applyNumberFormat="1" applyFont="1" applyBorder="1" applyAlignment="1">
      <alignment/>
    </xf>
    <xf numFmtId="182" fontId="4" fillId="0" borderId="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 textRotation="255"/>
    </xf>
    <xf numFmtId="0" fontId="4" fillId="0" borderId="0" xfId="0" applyFont="1" applyAlignment="1">
      <alignment horizontal="distributed" vertical="center"/>
    </xf>
    <xf numFmtId="38" fontId="4" fillId="0" borderId="0" xfId="17" applyFont="1" applyAlignment="1">
      <alignment horizontal="center"/>
    </xf>
    <xf numFmtId="182" fontId="4" fillId="0" borderId="0" xfId="0" applyNumberFormat="1" applyFont="1" applyAlignment="1">
      <alignment horizontal="center"/>
    </xf>
    <xf numFmtId="58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38" fontId="4" fillId="0" borderId="0" xfId="17" applyFont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4" fillId="0" borderId="0" xfId="17" applyFont="1" applyFill="1" applyAlignment="1">
      <alignment horizontal="center"/>
    </xf>
    <xf numFmtId="38" fontId="4" fillId="0" borderId="0" xfId="17" applyFont="1" applyFill="1" applyAlignment="1">
      <alignment/>
    </xf>
    <xf numFmtId="38" fontId="4" fillId="0" borderId="0" xfId="17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2" fontId="4" fillId="0" borderId="0" xfId="0" applyNumberFormat="1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8</xdr:row>
      <xdr:rowOff>104775</xdr:rowOff>
    </xdr:from>
    <xdr:to>
      <xdr:col>2</xdr:col>
      <xdr:colOff>257175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857375" y="1895475"/>
          <a:ext cx="142875" cy="1457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16</xdr:row>
      <xdr:rowOff>104775</xdr:rowOff>
    </xdr:from>
    <xdr:to>
      <xdr:col>2</xdr:col>
      <xdr:colOff>257175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857375" y="3800475"/>
          <a:ext cx="142875" cy="1457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2</xdr:col>
      <xdr:colOff>257175</xdr:colOff>
      <xdr:row>30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857375" y="5705475"/>
          <a:ext cx="142875" cy="1457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104775</xdr:rowOff>
    </xdr:from>
    <xdr:to>
      <xdr:col>2</xdr:col>
      <xdr:colOff>285750</xdr:colOff>
      <xdr:row>38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1857375" y="7610475"/>
          <a:ext cx="171450" cy="1552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85725</xdr:rowOff>
    </xdr:from>
    <xdr:to>
      <xdr:col>1</xdr:col>
      <xdr:colOff>533400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19200" y="2133600"/>
          <a:ext cx="219075" cy="2695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26</xdr:row>
      <xdr:rowOff>47625</xdr:rowOff>
    </xdr:from>
    <xdr:to>
      <xdr:col>1</xdr:col>
      <xdr:colOff>533400</xdr:colOff>
      <xdr:row>45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47775" y="5591175"/>
          <a:ext cx="190500" cy="400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SheetLayoutView="100" workbookViewId="0" topLeftCell="H10">
      <selection activeCell="V4" sqref="V4"/>
    </sheetView>
  </sheetViews>
  <sheetFormatPr defaultColWidth="9.00390625" defaultRowHeight="13.5"/>
  <cols>
    <col min="1" max="1" width="9.625" style="0" customWidth="1"/>
    <col min="2" max="2" width="13.25390625" style="0" customWidth="1"/>
    <col min="3" max="3" width="5.625" style="0" customWidth="1"/>
    <col min="4" max="4" width="3.75390625" style="0" customWidth="1"/>
    <col min="5" max="5" width="8.25390625" style="0" customWidth="1"/>
    <col min="6" max="6" width="2.875" style="0" customWidth="1"/>
    <col min="7" max="7" width="5.125" style="0" customWidth="1"/>
    <col min="8" max="8" width="10.125" style="0" customWidth="1"/>
    <col min="9" max="9" width="3.25390625" style="0" customWidth="1"/>
    <col min="10" max="10" width="9.125" style="0" customWidth="1"/>
    <col min="11" max="11" width="2.50390625" style="0" customWidth="1"/>
    <col min="12" max="12" width="9.125" style="0" customWidth="1"/>
    <col min="13" max="13" width="2.50390625" style="0" customWidth="1"/>
    <col min="14" max="14" width="10.00390625" style="0" customWidth="1"/>
    <col min="15" max="15" width="2.50390625" style="0" customWidth="1"/>
    <col min="16" max="16" width="9.625" style="0" customWidth="1"/>
    <col min="17" max="17" width="4.25390625" style="0" customWidth="1"/>
    <col min="18" max="18" width="8.75390625" style="0" customWidth="1"/>
    <col min="19" max="19" width="4.25390625" style="0" customWidth="1"/>
    <col min="20" max="20" width="10.875" style="0" customWidth="1"/>
    <col min="21" max="21" width="2.50390625" style="0" customWidth="1"/>
    <col min="22" max="22" width="10.875" style="0" customWidth="1"/>
    <col min="23" max="23" width="2.50390625" style="0" customWidth="1"/>
    <col min="24" max="24" width="11.375" style="0" customWidth="1"/>
    <col min="25" max="25" width="2.50390625" style="0" customWidth="1"/>
  </cols>
  <sheetData>
    <row r="1" spans="1:26" ht="13.5">
      <c r="A1" s="1"/>
      <c r="B1" s="1"/>
      <c r="C1" s="1"/>
      <c r="V1" s="2"/>
      <c r="W1" s="2"/>
      <c r="X1" s="2"/>
      <c r="Y1" s="2"/>
      <c r="Z1" s="3"/>
    </row>
    <row r="2" ht="13.5">
      <c r="V2" t="s">
        <v>0</v>
      </c>
    </row>
    <row r="3" spans="8:18" ht="14.25">
      <c r="H3" s="52" t="s">
        <v>35</v>
      </c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5" ht="14.25">
      <c r="B4" s="4" t="s">
        <v>1</v>
      </c>
      <c r="C4" s="4"/>
      <c r="D4" s="4"/>
      <c r="E4" s="4"/>
    </row>
    <row r="5" spans="2:25" ht="13.5">
      <c r="B5" s="5" t="s">
        <v>2</v>
      </c>
      <c r="C5" s="5"/>
      <c r="D5" s="6"/>
      <c r="E5" s="6"/>
      <c r="F5" s="6"/>
      <c r="G5" s="6"/>
      <c r="H5" s="7"/>
      <c r="I5" s="7"/>
      <c r="J5" s="7"/>
      <c r="K5" s="7"/>
      <c r="L5" s="7"/>
      <c r="M5" s="7"/>
      <c r="N5" s="6"/>
      <c r="O5" s="6"/>
      <c r="P5" s="6"/>
      <c r="Q5" s="6"/>
      <c r="R5" s="6"/>
      <c r="S5" s="6"/>
      <c r="T5" s="7"/>
      <c r="U5" s="7"/>
      <c r="V5" s="7"/>
      <c r="W5" s="7"/>
      <c r="X5" s="7"/>
      <c r="Y5" s="7"/>
    </row>
    <row r="6" spans="2:25" ht="31.5" customHeight="1">
      <c r="B6" s="9" t="s">
        <v>3</v>
      </c>
      <c r="C6" s="10" t="s">
        <v>4</v>
      </c>
      <c r="D6" s="11"/>
      <c r="E6" s="11"/>
      <c r="F6" s="11"/>
      <c r="G6" s="9"/>
      <c r="H6" s="12" t="s">
        <v>5</v>
      </c>
      <c r="I6" s="13"/>
      <c r="J6" s="13"/>
      <c r="K6" s="13"/>
      <c r="L6" s="13"/>
      <c r="M6" s="13"/>
      <c r="N6" s="12" t="s">
        <v>6</v>
      </c>
      <c r="O6" s="13"/>
      <c r="P6" s="13"/>
      <c r="Q6" s="13"/>
      <c r="R6" s="13"/>
      <c r="S6" s="15"/>
      <c r="T6" s="12" t="s">
        <v>7</v>
      </c>
      <c r="U6" s="13"/>
      <c r="V6" s="13"/>
      <c r="W6" s="13"/>
      <c r="X6" s="13"/>
      <c r="Y6" s="13"/>
    </row>
    <row r="7" spans="2:25" ht="31.5" customHeight="1">
      <c r="B7" s="16"/>
      <c r="C7" s="17"/>
      <c r="D7" s="18"/>
      <c r="E7" s="18"/>
      <c r="F7" s="18"/>
      <c r="G7" s="16"/>
      <c r="H7" s="12" t="s">
        <v>8</v>
      </c>
      <c r="I7" s="15"/>
      <c r="J7" s="19" t="s">
        <v>9</v>
      </c>
      <c r="K7" s="20"/>
      <c r="L7" s="21" t="s">
        <v>10</v>
      </c>
      <c r="M7" s="21"/>
      <c r="N7" s="12" t="s">
        <v>8</v>
      </c>
      <c r="O7" s="15"/>
      <c r="P7" s="12" t="s">
        <v>9</v>
      </c>
      <c r="Q7" s="15"/>
      <c r="R7" s="12" t="s">
        <v>10</v>
      </c>
      <c r="S7" s="15"/>
      <c r="T7" s="12" t="s">
        <v>11</v>
      </c>
      <c r="U7" s="15"/>
      <c r="V7" s="19" t="s">
        <v>9</v>
      </c>
      <c r="W7" s="20"/>
      <c r="X7" s="21" t="s">
        <v>10</v>
      </c>
      <c r="Y7" s="21"/>
    </row>
    <row r="8" spans="2:25" ht="9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18.75" customHeight="1">
      <c r="B9" s="22" t="s">
        <v>12</v>
      </c>
      <c r="C9" s="8"/>
      <c r="D9" s="23">
        <v>30430</v>
      </c>
      <c r="E9" s="24"/>
      <c r="F9" s="24"/>
      <c r="G9" s="8"/>
      <c r="H9" s="25">
        <f aca="true" t="shared" si="0" ref="H9:H15">SUM(J9:L9)</f>
        <v>31234</v>
      </c>
      <c r="I9" s="25"/>
      <c r="J9" s="25">
        <v>15732</v>
      </c>
      <c r="K9" s="25"/>
      <c r="L9" s="25">
        <v>15502</v>
      </c>
      <c r="M9" s="25"/>
      <c r="N9" s="26" t="s">
        <v>13</v>
      </c>
      <c r="O9" s="26"/>
      <c r="P9" s="25"/>
      <c r="Q9" s="25"/>
      <c r="R9" s="25"/>
      <c r="S9" s="8"/>
      <c r="T9" s="27"/>
      <c r="U9" s="27"/>
      <c r="V9" s="27"/>
      <c r="W9" s="27"/>
      <c r="X9" s="27"/>
      <c r="Y9" s="27"/>
    </row>
    <row r="10" spans="2:25" ht="18.75" customHeight="1">
      <c r="B10" s="22"/>
      <c r="C10" s="8"/>
      <c r="D10" s="28"/>
      <c r="E10" s="29" t="str">
        <f>62&amp;"    "&amp;4&amp;"   "&amp;26</f>
        <v>62    4   26</v>
      </c>
      <c r="F10" s="29"/>
      <c r="G10" s="8"/>
      <c r="H10" s="25">
        <f t="shared" si="0"/>
        <v>34248</v>
      </c>
      <c r="I10" s="25"/>
      <c r="J10" s="25">
        <v>17396</v>
      </c>
      <c r="K10" s="25"/>
      <c r="L10" s="25">
        <v>16852</v>
      </c>
      <c r="M10" s="25"/>
      <c r="N10" s="25">
        <f aca="true" t="shared" si="1" ref="N10:N15">SUM(P10:R10)</f>
        <v>24780</v>
      </c>
      <c r="O10" s="26"/>
      <c r="P10" s="25">
        <v>11825</v>
      </c>
      <c r="Q10" s="25"/>
      <c r="R10" s="25">
        <v>12955</v>
      </c>
      <c r="S10" s="8"/>
      <c r="T10" s="27">
        <f>+ROUND(N10/H10*100,2)</f>
        <v>72.35</v>
      </c>
      <c r="U10" s="27"/>
      <c r="V10" s="27">
        <f>+ROUND(P10/J10*100,2)</f>
        <v>67.98</v>
      </c>
      <c r="W10" s="27"/>
      <c r="X10" s="27">
        <f>+ROUND(R10/L10*100,2)</f>
        <v>76.88</v>
      </c>
      <c r="Y10" s="27"/>
    </row>
    <row r="11" spans="2:25" ht="18.75" customHeight="1">
      <c r="B11" s="22"/>
      <c r="C11" s="8"/>
      <c r="D11" s="30" t="s">
        <v>14</v>
      </c>
      <c r="E11" s="30"/>
      <c r="F11" s="30"/>
      <c r="G11" s="8"/>
      <c r="H11" s="25">
        <f t="shared" si="0"/>
        <v>41045</v>
      </c>
      <c r="I11" s="25"/>
      <c r="J11" s="25">
        <v>21083</v>
      </c>
      <c r="K11" s="25"/>
      <c r="L11" s="25">
        <v>19962</v>
      </c>
      <c r="M11" s="25"/>
      <c r="N11" s="25">
        <f t="shared" si="1"/>
        <v>27267</v>
      </c>
      <c r="O11" s="25"/>
      <c r="P11" s="25">
        <v>12929</v>
      </c>
      <c r="Q11" s="25"/>
      <c r="R11" s="25">
        <v>14338</v>
      </c>
      <c r="S11" s="8"/>
      <c r="T11" s="27">
        <f>+ROUND(N11/H11*100,2)</f>
        <v>66.43</v>
      </c>
      <c r="U11" s="27"/>
      <c r="V11" s="27">
        <f>+ROUND(P11/J11*100,2)</f>
        <v>61.32</v>
      </c>
      <c r="W11" s="27"/>
      <c r="X11" s="27">
        <f>+ROUND(R11/L11*100,2)</f>
        <v>71.83</v>
      </c>
      <c r="Y11" s="27"/>
    </row>
    <row r="12" spans="2:25" ht="18.75" customHeight="1">
      <c r="B12" s="22"/>
      <c r="C12" s="8"/>
      <c r="D12" s="31"/>
      <c r="E12" s="29" t="str">
        <f>+"  "&amp;7&amp;"    "&amp;4&amp;"   "&amp;23</f>
        <v>  7    4   23</v>
      </c>
      <c r="F12" s="29"/>
      <c r="G12" s="8"/>
      <c r="H12" s="25">
        <f t="shared" si="0"/>
        <v>45854</v>
      </c>
      <c r="I12" s="25"/>
      <c r="J12" s="25">
        <v>23654</v>
      </c>
      <c r="K12" s="25"/>
      <c r="L12" s="25">
        <v>22200</v>
      </c>
      <c r="M12" s="25"/>
      <c r="N12" s="25">
        <f t="shared" si="1"/>
        <v>26285</v>
      </c>
      <c r="O12" s="25"/>
      <c r="P12" s="25">
        <v>12452</v>
      </c>
      <c r="Q12" s="25"/>
      <c r="R12" s="25">
        <v>13833</v>
      </c>
      <c r="S12" s="8"/>
      <c r="T12" s="27">
        <f>+ROUND(N12/H12*100,2)</f>
        <v>57.32</v>
      </c>
      <c r="U12" s="27"/>
      <c r="V12" s="27">
        <f>+ROUND(P12/J12*100,2)</f>
        <v>52.64</v>
      </c>
      <c r="W12" s="27"/>
      <c r="X12" s="27">
        <f>+ROUND(R12/L12*100,2)</f>
        <v>62.31</v>
      </c>
      <c r="Y12" s="27"/>
    </row>
    <row r="13" spans="2:25" ht="18.75" customHeight="1">
      <c r="B13" s="22"/>
      <c r="C13" s="8"/>
      <c r="D13" s="28"/>
      <c r="E13" s="29" t="str">
        <f>+" "&amp;11&amp;"    "&amp;4&amp;"   "&amp;25</f>
        <v> 11    4   25</v>
      </c>
      <c r="F13" s="29"/>
      <c r="G13" s="8"/>
      <c r="H13" s="25">
        <f t="shared" si="0"/>
        <v>50288</v>
      </c>
      <c r="I13" s="25"/>
      <c r="J13" s="25">
        <v>25774</v>
      </c>
      <c r="K13" s="25"/>
      <c r="L13" s="25">
        <v>24514</v>
      </c>
      <c r="M13" s="25"/>
      <c r="N13" s="25">
        <f t="shared" si="1"/>
        <v>29226</v>
      </c>
      <c r="O13" s="25"/>
      <c r="P13" s="25">
        <v>13981</v>
      </c>
      <c r="Q13" s="25"/>
      <c r="R13" s="25">
        <v>15245</v>
      </c>
      <c r="S13" s="8"/>
      <c r="T13" s="27">
        <f>+ROUND(N13/H13*100,2)</f>
        <v>58.12</v>
      </c>
      <c r="U13" s="27"/>
      <c r="V13" s="27">
        <f>+ROUND(P13/J13*100,2)</f>
        <v>54.24</v>
      </c>
      <c r="W13" s="27"/>
      <c r="X13" s="27">
        <f>+ROUND(R13/L13*100,2)</f>
        <v>62.19</v>
      </c>
      <c r="Y13" s="27"/>
    </row>
    <row r="14" spans="2:25" ht="18.75" customHeight="1">
      <c r="B14" s="22"/>
      <c r="C14" s="8"/>
      <c r="D14" s="28"/>
      <c r="E14" s="29" t="str">
        <f>+" "&amp;15&amp;"    "&amp;4&amp;"   "&amp;27</f>
        <v> 15    4   27</v>
      </c>
      <c r="F14" s="29"/>
      <c r="G14" s="8"/>
      <c r="H14" s="25">
        <f t="shared" si="0"/>
        <v>55504</v>
      </c>
      <c r="I14" s="25"/>
      <c r="J14" s="32">
        <v>28445</v>
      </c>
      <c r="K14" s="32"/>
      <c r="L14" s="32">
        <v>27059</v>
      </c>
      <c r="M14" s="25"/>
      <c r="N14" s="25">
        <f t="shared" si="1"/>
        <v>29956</v>
      </c>
      <c r="O14" s="25"/>
      <c r="P14" s="32">
        <v>14284</v>
      </c>
      <c r="Q14" s="32"/>
      <c r="R14" s="32">
        <v>15672</v>
      </c>
      <c r="S14" s="8"/>
      <c r="T14" s="27">
        <f>+ROUND(N14/H14*100,2)</f>
        <v>53.97</v>
      </c>
      <c r="U14" s="27"/>
      <c r="V14" s="27">
        <f>+ROUND(P14/J14*100,2)</f>
        <v>50.22</v>
      </c>
      <c r="W14" s="27"/>
      <c r="X14" s="27">
        <f>+ROUND(R14/L14*100,2)</f>
        <v>57.92</v>
      </c>
      <c r="Y14" s="27"/>
    </row>
    <row r="15" spans="2:25" ht="18.75" customHeight="1">
      <c r="B15" s="22"/>
      <c r="C15" s="8"/>
      <c r="D15" s="28"/>
      <c r="E15" s="33" t="str">
        <f>+" "&amp;19&amp;"    "&amp;4&amp;"   "&amp;22</f>
        <v> 19    4   22</v>
      </c>
      <c r="F15" s="33"/>
      <c r="G15" s="8"/>
      <c r="H15" s="25">
        <f t="shared" si="0"/>
        <v>61235</v>
      </c>
      <c r="I15" s="32"/>
      <c r="J15" s="25">
        <v>31031</v>
      </c>
      <c r="K15" s="25"/>
      <c r="L15" s="25">
        <v>30204</v>
      </c>
      <c r="M15" s="25"/>
      <c r="N15" s="25">
        <f t="shared" si="1"/>
        <v>32716</v>
      </c>
      <c r="O15" s="32"/>
      <c r="P15" s="25">
        <v>15804</v>
      </c>
      <c r="Q15" s="25"/>
      <c r="R15" s="25">
        <v>16912</v>
      </c>
      <c r="S15" s="34"/>
      <c r="T15" s="27">
        <f>+ROUND(N15/H15*100,2)</f>
        <v>53.43</v>
      </c>
      <c r="U15" s="27"/>
      <c r="V15" s="27">
        <f>+ROUND(P15/J15*100,2)</f>
        <v>50.93</v>
      </c>
      <c r="W15" s="27"/>
      <c r="X15" s="27">
        <f>+ROUND(R15/L15*100,2)</f>
        <v>55.99</v>
      </c>
      <c r="Y15" s="27"/>
    </row>
    <row r="16" spans="2:25" ht="18.75" customHeight="1">
      <c r="B16" s="8"/>
      <c r="C16" s="8"/>
      <c r="D16" s="28"/>
      <c r="E16" s="35"/>
      <c r="F16" s="35"/>
      <c r="G16" s="8"/>
      <c r="H16" s="36"/>
      <c r="I16" s="36"/>
      <c r="J16" s="36"/>
      <c r="K16" s="36"/>
      <c r="L16" s="36"/>
      <c r="M16" s="25"/>
      <c r="N16" s="36"/>
      <c r="O16" s="36"/>
      <c r="P16" s="36"/>
      <c r="Q16" s="36"/>
      <c r="R16" s="36"/>
      <c r="S16" s="37"/>
      <c r="T16" s="38"/>
      <c r="U16" s="38"/>
      <c r="V16" s="38"/>
      <c r="W16" s="38"/>
      <c r="X16" s="38"/>
      <c r="Y16" s="27"/>
    </row>
    <row r="17" spans="2:25" ht="18.75" customHeight="1">
      <c r="B17" s="22" t="s">
        <v>15</v>
      </c>
      <c r="C17" s="8"/>
      <c r="D17" s="23">
        <v>30430</v>
      </c>
      <c r="E17" s="24"/>
      <c r="F17" s="24"/>
      <c r="G17" s="8"/>
      <c r="H17" s="25">
        <f aca="true" t="shared" si="2" ref="H17:H23">SUM(J17:L17)</f>
        <v>31234</v>
      </c>
      <c r="I17" s="25"/>
      <c r="J17" s="25">
        <v>15732</v>
      </c>
      <c r="K17" s="25"/>
      <c r="L17" s="25">
        <v>15502</v>
      </c>
      <c r="M17" s="25"/>
      <c r="N17" s="25">
        <f aca="true" t="shared" si="3" ref="N17:N23">SUM(P17:R17)</f>
        <v>22844</v>
      </c>
      <c r="O17" s="25"/>
      <c r="P17" s="25">
        <v>10916</v>
      </c>
      <c r="Q17" s="25"/>
      <c r="R17" s="25">
        <v>11928</v>
      </c>
      <c r="S17" s="8"/>
      <c r="T17" s="27">
        <f>+ROUND(N17/H17*100,2)</f>
        <v>73.14</v>
      </c>
      <c r="U17" s="27"/>
      <c r="V17" s="27">
        <f>+ROUND(P17/J17*100,2)</f>
        <v>69.39</v>
      </c>
      <c r="W17" s="27"/>
      <c r="X17" s="27">
        <f>+ROUND(R17/L17*100,2)</f>
        <v>76.94</v>
      </c>
      <c r="Y17" s="27"/>
    </row>
    <row r="18" spans="2:25" ht="18.75" customHeight="1">
      <c r="B18" s="22"/>
      <c r="C18" s="8"/>
      <c r="D18" s="28"/>
      <c r="E18" s="29" t="str">
        <f>62&amp;"    "&amp;4&amp;"   "&amp;26</f>
        <v>62    4   26</v>
      </c>
      <c r="F18" s="29"/>
      <c r="G18" s="8"/>
      <c r="H18" s="25">
        <f t="shared" si="2"/>
        <v>34248</v>
      </c>
      <c r="I18" s="25"/>
      <c r="J18" s="25">
        <v>17396</v>
      </c>
      <c r="K18" s="25"/>
      <c r="L18" s="25">
        <v>16852</v>
      </c>
      <c r="M18" s="25"/>
      <c r="N18" s="25">
        <f t="shared" si="3"/>
        <v>24786</v>
      </c>
      <c r="O18" s="25"/>
      <c r="P18" s="25">
        <v>11830</v>
      </c>
      <c r="Q18" s="25"/>
      <c r="R18" s="25">
        <v>12956</v>
      </c>
      <c r="S18" s="8"/>
      <c r="T18" s="27">
        <f>+ROUND(N18/H18*100,2)</f>
        <v>72.37</v>
      </c>
      <c r="U18" s="27"/>
      <c r="V18" s="27">
        <f>+ROUND(P18/J18*100,2)</f>
        <v>68</v>
      </c>
      <c r="W18" s="27"/>
      <c r="X18" s="27">
        <f>+ROUND(R18/L18*100,2)</f>
        <v>76.88</v>
      </c>
      <c r="Y18" s="27"/>
    </row>
    <row r="19" spans="2:25" ht="18.75" customHeight="1">
      <c r="B19" s="22"/>
      <c r="C19" s="8"/>
      <c r="D19" s="30" t="s">
        <v>14</v>
      </c>
      <c r="E19" s="30"/>
      <c r="F19" s="30"/>
      <c r="G19" s="8"/>
      <c r="H19" s="25">
        <f t="shared" si="2"/>
        <v>41045</v>
      </c>
      <c r="I19" s="25"/>
      <c r="J19" s="25">
        <v>21083</v>
      </c>
      <c r="K19" s="25"/>
      <c r="L19" s="25">
        <v>19962</v>
      </c>
      <c r="M19" s="25"/>
      <c r="N19" s="25">
        <f t="shared" si="3"/>
        <v>27272</v>
      </c>
      <c r="O19" s="25"/>
      <c r="P19" s="25">
        <v>12932</v>
      </c>
      <c r="Q19" s="25"/>
      <c r="R19" s="25">
        <v>14340</v>
      </c>
      <c r="S19" s="8"/>
      <c r="T19" s="27">
        <f>+ROUND(N19/H19*100,2)</f>
        <v>66.44</v>
      </c>
      <c r="U19" s="27"/>
      <c r="V19" s="27">
        <f>+ROUND(P19/J19*100,2)</f>
        <v>61.34</v>
      </c>
      <c r="W19" s="27"/>
      <c r="X19" s="27">
        <f>+ROUND(R19/L19*100,2)</f>
        <v>71.84</v>
      </c>
      <c r="Y19" s="27"/>
    </row>
    <row r="20" spans="2:25" ht="18.75" customHeight="1">
      <c r="B20" s="22"/>
      <c r="C20" s="8"/>
      <c r="D20" s="31"/>
      <c r="E20" s="29" t="str">
        <f>+"  "&amp;7&amp;"    "&amp;4&amp;"   "&amp;23</f>
        <v>  7    4   23</v>
      </c>
      <c r="F20" s="29"/>
      <c r="G20" s="8"/>
      <c r="H20" s="25">
        <f t="shared" si="2"/>
        <v>45854</v>
      </c>
      <c r="I20" s="25"/>
      <c r="J20" s="25">
        <v>23654</v>
      </c>
      <c r="K20" s="25"/>
      <c r="L20" s="25">
        <v>22200</v>
      </c>
      <c r="M20" s="25"/>
      <c r="N20" s="25">
        <f t="shared" si="3"/>
        <v>26290</v>
      </c>
      <c r="O20" s="25"/>
      <c r="P20" s="25">
        <v>12455</v>
      </c>
      <c r="Q20" s="25"/>
      <c r="R20" s="25">
        <v>13835</v>
      </c>
      <c r="S20" s="8"/>
      <c r="T20" s="27">
        <f>+ROUND(N20/H20*100,2)</f>
        <v>57.33</v>
      </c>
      <c r="U20" s="27"/>
      <c r="V20" s="27">
        <f>+ROUND(P20/J20*100,2)</f>
        <v>52.65</v>
      </c>
      <c r="W20" s="27"/>
      <c r="X20" s="27">
        <f>+ROUND(R20/L20*100,2)</f>
        <v>62.32</v>
      </c>
      <c r="Y20" s="27"/>
    </row>
    <row r="21" spans="2:25" ht="18.75" customHeight="1">
      <c r="B21" s="22"/>
      <c r="C21" s="8"/>
      <c r="D21" s="28"/>
      <c r="E21" s="29" t="str">
        <f>+""&amp;11&amp;"    "&amp;4&amp;"   "&amp;25</f>
        <v>11    4   25</v>
      </c>
      <c r="F21" s="29"/>
      <c r="G21" s="8"/>
      <c r="H21" s="25">
        <f t="shared" si="2"/>
        <v>50288</v>
      </c>
      <c r="I21" s="25"/>
      <c r="J21" s="25">
        <v>25774</v>
      </c>
      <c r="K21" s="25"/>
      <c r="L21" s="25">
        <v>24514</v>
      </c>
      <c r="M21" s="25"/>
      <c r="N21" s="25">
        <f t="shared" si="3"/>
        <v>29234</v>
      </c>
      <c r="O21" s="25"/>
      <c r="P21" s="25">
        <v>13987</v>
      </c>
      <c r="Q21" s="25"/>
      <c r="R21" s="25">
        <v>15247</v>
      </c>
      <c r="S21" s="8"/>
      <c r="T21" s="27">
        <f>+ROUND(N21/H21*100,2)</f>
        <v>58.13</v>
      </c>
      <c r="U21" s="27"/>
      <c r="V21" s="27">
        <f>+ROUND(P21/J21*100,2)</f>
        <v>54.27</v>
      </c>
      <c r="W21" s="27"/>
      <c r="X21" s="27">
        <f>+ROUND(R21/L21*100,2)</f>
        <v>62.2</v>
      </c>
      <c r="Y21" s="27"/>
    </row>
    <row r="22" spans="2:25" ht="18.75" customHeight="1">
      <c r="B22" s="22"/>
      <c r="C22" s="8"/>
      <c r="D22" s="28"/>
      <c r="E22" s="33" t="str">
        <f>+""&amp;15&amp;"    "&amp;4&amp;"   "&amp;27</f>
        <v>15    4   27</v>
      </c>
      <c r="F22" s="33"/>
      <c r="G22" s="8"/>
      <c r="H22" s="25">
        <f t="shared" si="2"/>
        <v>55504</v>
      </c>
      <c r="I22" s="25"/>
      <c r="J22" s="32">
        <v>28445</v>
      </c>
      <c r="K22" s="32"/>
      <c r="L22" s="32">
        <v>27059</v>
      </c>
      <c r="M22" s="25"/>
      <c r="N22" s="25">
        <f t="shared" si="3"/>
        <v>29964</v>
      </c>
      <c r="O22" s="25"/>
      <c r="P22" s="32">
        <v>14289</v>
      </c>
      <c r="Q22" s="32"/>
      <c r="R22" s="32">
        <v>15675</v>
      </c>
      <c r="S22" s="8"/>
      <c r="T22" s="27">
        <f>+ROUND(N22/H22*100,2)</f>
        <v>53.99</v>
      </c>
      <c r="U22" s="27"/>
      <c r="V22" s="27">
        <f>+ROUND(P22/J22*100,2)</f>
        <v>50.23</v>
      </c>
      <c r="W22" s="27"/>
      <c r="X22" s="27">
        <f>+ROUND(R22/L22*100,2)</f>
        <v>57.93</v>
      </c>
      <c r="Y22" s="27"/>
    </row>
    <row r="23" spans="2:25" ht="18.75" customHeight="1">
      <c r="B23" s="22"/>
      <c r="C23" s="8"/>
      <c r="D23" s="28"/>
      <c r="E23" s="33" t="str">
        <f>+""&amp;19&amp;"    "&amp;4&amp;"   "&amp;22</f>
        <v>19    4   22</v>
      </c>
      <c r="F23" s="33"/>
      <c r="G23" s="8"/>
      <c r="H23" s="25">
        <f t="shared" si="2"/>
        <v>61235</v>
      </c>
      <c r="I23" s="32"/>
      <c r="J23" s="32">
        <v>31031</v>
      </c>
      <c r="K23" s="32"/>
      <c r="L23" s="32">
        <v>30204</v>
      </c>
      <c r="M23" s="25"/>
      <c r="N23" s="25">
        <f t="shared" si="3"/>
        <v>32716</v>
      </c>
      <c r="O23" s="32"/>
      <c r="P23" s="32">
        <v>15804</v>
      </c>
      <c r="Q23" s="32"/>
      <c r="R23" s="32">
        <v>16912</v>
      </c>
      <c r="S23" s="34"/>
      <c r="T23" s="27">
        <f>+ROUND(N23/H23*100,2)</f>
        <v>53.43</v>
      </c>
      <c r="U23" s="27"/>
      <c r="V23" s="27">
        <f>+ROUND(P23/J23*100,2)</f>
        <v>50.93</v>
      </c>
      <c r="W23" s="27"/>
      <c r="X23" s="27">
        <f>+ROUND(R23/L23*100,2)</f>
        <v>55.99</v>
      </c>
      <c r="Y23" s="27"/>
    </row>
    <row r="24" spans="2:25" ht="18.75" customHeight="1">
      <c r="B24" s="8"/>
      <c r="C24" s="8"/>
      <c r="D24" s="28"/>
      <c r="E24" s="39"/>
      <c r="F24" s="39"/>
      <c r="G24" s="8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8"/>
      <c r="T24" s="27"/>
      <c r="U24" s="27"/>
      <c r="V24" s="27"/>
      <c r="W24" s="27"/>
      <c r="X24" s="27"/>
      <c r="Y24" s="27"/>
    </row>
    <row r="25" spans="2:25" ht="18.75" customHeight="1">
      <c r="B25" s="40" t="s">
        <v>16</v>
      </c>
      <c r="C25" s="8"/>
      <c r="D25" s="23">
        <v>30416</v>
      </c>
      <c r="E25" s="24"/>
      <c r="F25" s="24"/>
      <c r="G25" s="8"/>
      <c r="H25" s="25">
        <f aca="true" t="shared" si="4" ref="H25:H31">SUM(J25:L25)</f>
        <v>31778</v>
      </c>
      <c r="I25" s="25"/>
      <c r="J25" s="25">
        <v>16036</v>
      </c>
      <c r="K25" s="25"/>
      <c r="L25" s="25">
        <v>15742</v>
      </c>
      <c r="M25" s="25"/>
      <c r="N25" s="25">
        <f aca="true" t="shared" si="5" ref="N25:N31">SUM(P25:R25)</f>
        <v>15657</v>
      </c>
      <c r="O25" s="25"/>
      <c r="P25" s="25">
        <v>7807</v>
      </c>
      <c r="Q25" s="25"/>
      <c r="R25" s="25">
        <v>7850</v>
      </c>
      <c r="S25" s="8"/>
      <c r="T25" s="27">
        <f>+ROUND(N25/H25*100,2)</f>
        <v>49.27</v>
      </c>
      <c r="U25" s="27"/>
      <c r="V25" s="27">
        <f>+ROUND(P25/J25*100,2)</f>
        <v>48.68</v>
      </c>
      <c r="W25" s="27"/>
      <c r="X25" s="27">
        <f>+ROUND(R25/L25*100,2)</f>
        <v>49.87</v>
      </c>
      <c r="Y25" s="27"/>
    </row>
    <row r="26" spans="2:25" ht="18.75" customHeight="1">
      <c r="B26" s="40"/>
      <c r="C26" s="8"/>
      <c r="D26" s="28"/>
      <c r="E26" s="29" t="str">
        <f>62&amp;"    "&amp;4&amp;"    "&amp;12</f>
        <v>62    4    12</v>
      </c>
      <c r="F26" s="29"/>
      <c r="G26" s="8"/>
      <c r="H26" s="25">
        <f t="shared" si="4"/>
        <v>34742</v>
      </c>
      <c r="I26" s="25"/>
      <c r="J26" s="25">
        <v>17665</v>
      </c>
      <c r="K26" s="25"/>
      <c r="L26" s="25">
        <v>17077</v>
      </c>
      <c r="M26" s="25"/>
      <c r="N26" s="25">
        <f t="shared" si="5"/>
        <v>16358</v>
      </c>
      <c r="O26" s="25"/>
      <c r="P26" s="25">
        <v>8159</v>
      </c>
      <c r="Q26" s="25"/>
      <c r="R26" s="25">
        <v>8199</v>
      </c>
      <c r="S26" s="8"/>
      <c r="T26" s="27">
        <f>+ROUND(N26/H26*100,2)</f>
        <v>47.08</v>
      </c>
      <c r="U26" s="27"/>
      <c r="V26" s="27">
        <f>+ROUND(P26/J26*100,2)</f>
        <v>46.19</v>
      </c>
      <c r="W26" s="27"/>
      <c r="X26" s="27">
        <f>+ROUND(R26/L26*100,2)</f>
        <v>48.01</v>
      </c>
      <c r="Y26" s="27"/>
    </row>
    <row r="27" spans="2:25" ht="18.75" customHeight="1">
      <c r="B27" s="40"/>
      <c r="C27" s="8"/>
      <c r="D27" s="30" t="s">
        <v>17</v>
      </c>
      <c r="E27" s="30"/>
      <c r="F27" s="30"/>
      <c r="G27" s="8"/>
      <c r="H27" s="25">
        <f t="shared" si="4"/>
        <v>41347</v>
      </c>
      <c r="I27" s="25"/>
      <c r="J27" s="25">
        <v>21288</v>
      </c>
      <c r="K27" s="25"/>
      <c r="L27" s="25">
        <v>20059</v>
      </c>
      <c r="M27" s="25"/>
      <c r="N27" s="25">
        <f t="shared" si="5"/>
        <v>22931</v>
      </c>
      <c r="O27" s="25"/>
      <c r="P27" s="25">
        <v>11218</v>
      </c>
      <c r="Q27" s="25"/>
      <c r="R27" s="25">
        <v>11713</v>
      </c>
      <c r="S27" s="8"/>
      <c r="T27" s="27">
        <f>+ROUND(N27/H27*100,2)</f>
        <v>55.46</v>
      </c>
      <c r="U27" s="27"/>
      <c r="V27" s="27">
        <f>+ROUND(P27/J27*100,2)</f>
        <v>52.7</v>
      </c>
      <c r="W27" s="27"/>
      <c r="X27" s="27">
        <f>+ROUND(R27/L27*100,2)</f>
        <v>58.39</v>
      </c>
      <c r="Y27" s="27"/>
    </row>
    <row r="28" spans="2:25" ht="18.75" customHeight="1">
      <c r="B28" s="40"/>
      <c r="C28" s="8"/>
      <c r="D28" s="31"/>
      <c r="E28" s="29" t="str">
        <f>+"  "&amp;7&amp;"    "&amp;4&amp;"     "&amp;9</f>
        <v>  7    4     9</v>
      </c>
      <c r="F28" s="29"/>
      <c r="G28" s="8"/>
      <c r="H28" s="25">
        <f t="shared" si="4"/>
        <v>46525</v>
      </c>
      <c r="I28" s="25"/>
      <c r="J28" s="25">
        <v>24047</v>
      </c>
      <c r="K28" s="25"/>
      <c r="L28" s="25">
        <v>22478</v>
      </c>
      <c r="M28" s="25"/>
      <c r="N28" s="25">
        <f t="shared" si="5"/>
        <v>24129</v>
      </c>
      <c r="O28" s="25"/>
      <c r="P28" s="25">
        <v>12035</v>
      </c>
      <c r="Q28" s="25"/>
      <c r="R28" s="25">
        <v>12094</v>
      </c>
      <c r="S28" s="8"/>
      <c r="T28" s="27">
        <f>+ROUND(N28/H28*100,2)</f>
        <v>51.86</v>
      </c>
      <c r="U28" s="27"/>
      <c r="V28" s="27">
        <f>+ROUND(P28/J28*100,2)</f>
        <v>50.05</v>
      </c>
      <c r="W28" s="27"/>
      <c r="X28" s="27">
        <f>+ROUND(R28/L28*100,2)</f>
        <v>53.8</v>
      </c>
      <c r="Y28" s="27"/>
    </row>
    <row r="29" spans="2:25" ht="18.75" customHeight="1">
      <c r="B29" s="40"/>
      <c r="C29" s="8"/>
      <c r="D29" s="28"/>
      <c r="E29" s="29" t="str">
        <f>+""&amp;11&amp;"    "&amp;4&amp;"    "&amp;11</f>
        <v>11    4    11</v>
      </c>
      <c r="F29" s="29"/>
      <c r="G29" s="8"/>
      <c r="H29" s="25">
        <f t="shared" si="4"/>
        <v>50587</v>
      </c>
      <c r="I29" s="25"/>
      <c r="J29" s="25">
        <v>25928</v>
      </c>
      <c r="K29" s="25"/>
      <c r="L29" s="25">
        <v>24659</v>
      </c>
      <c r="M29" s="25"/>
      <c r="N29" s="25">
        <f t="shared" si="5"/>
        <v>29817</v>
      </c>
      <c r="O29" s="25"/>
      <c r="P29" s="25">
        <v>14846</v>
      </c>
      <c r="Q29" s="25"/>
      <c r="R29" s="25">
        <v>14971</v>
      </c>
      <c r="S29" s="8"/>
      <c r="T29" s="27">
        <f>+ROUND(N29/H29*100,2)</f>
        <v>58.94</v>
      </c>
      <c r="U29" s="27"/>
      <c r="V29" s="27">
        <f>+ROUND(P29/J29*100,2)</f>
        <v>57.26</v>
      </c>
      <c r="W29" s="27"/>
      <c r="X29" s="27">
        <f>+ROUND(R29/L29*100,2)</f>
        <v>60.71</v>
      </c>
      <c r="Y29" s="27"/>
    </row>
    <row r="30" spans="2:25" ht="18.75" customHeight="1">
      <c r="B30" s="40"/>
      <c r="C30" s="8"/>
      <c r="D30" s="28"/>
      <c r="E30" s="33" t="str">
        <f>+""&amp;15&amp;"    "&amp;4&amp;"    "&amp;13</f>
        <v>15    4    13</v>
      </c>
      <c r="F30" s="33"/>
      <c r="G30" s="8"/>
      <c r="H30" s="25">
        <f t="shared" si="4"/>
        <v>56076</v>
      </c>
      <c r="I30" s="25"/>
      <c r="J30" s="32">
        <v>28764</v>
      </c>
      <c r="K30" s="32"/>
      <c r="L30" s="32">
        <v>27312</v>
      </c>
      <c r="M30" s="25"/>
      <c r="N30" s="25">
        <f t="shared" si="5"/>
        <v>26662</v>
      </c>
      <c r="O30" s="25"/>
      <c r="P30" s="32">
        <v>13094</v>
      </c>
      <c r="Q30" s="32"/>
      <c r="R30" s="32">
        <v>13568</v>
      </c>
      <c r="S30" s="8"/>
      <c r="T30" s="27">
        <f>+ROUND(N30/H30*100,2)</f>
        <v>47.55</v>
      </c>
      <c r="U30" s="27"/>
      <c r="V30" s="27">
        <f>+ROUND(P30/J30*100,2)</f>
        <v>45.52</v>
      </c>
      <c r="W30" s="27"/>
      <c r="X30" s="27">
        <f>+ROUND(R30/L30*100,2)</f>
        <v>49.68</v>
      </c>
      <c r="Y30" s="27"/>
    </row>
    <row r="31" spans="2:25" ht="18.75" customHeight="1">
      <c r="B31" s="40"/>
      <c r="C31" s="8"/>
      <c r="D31" s="28"/>
      <c r="E31" s="33" t="str">
        <f>+""&amp;19&amp;"    "&amp;4&amp;"    "&amp;8</f>
        <v>19    4    8</v>
      </c>
      <c r="F31" s="33"/>
      <c r="G31" s="8"/>
      <c r="H31" s="25">
        <f t="shared" si="4"/>
        <v>61200</v>
      </c>
      <c r="I31" s="32"/>
      <c r="J31" s="32">
        <v>31017</v>
      </c>
      <c r="K31" s="32"/>
      <c r="L31" s="32">
        <v>30183</v>
      </c>
      <c r="M31" s="25"/>
      <c r="N31" s="25">
        <f t="shared" si="5"/>
        <v>35322</v>
      </c>
      <c r="O31" s="32"/>
      <c r="P31" s="32">
        <v>17511</v>
      </c>
      <c r="Q31" s="32"/>
      <c r="R31" s="32">
        <v>17811</v>
      </c>
      <c r="S31" s="34"/>
      <c r="T31" s="27">
        <f>+ROUND(N31/H31*100,2)</f>
        <v>57.72</v>
      </c>
      <c r="U31" s="27"/>
      <c r="V31" s="27">
        <f>+ROUND(P31/J31*100,2)</f>
        <v>56.46</v>
      </c>
      <c r="W31" s="27"/>
      <c r="X31" s="27">
        <f>+ROUND(R31/L31*100,2)</f>
        <v>59.01</v>
      </c>
      <c r="Y31" s="27"/>
    </row>
    <row r="32" spans="2:25" ht="18.75" customHeight="1">
      <c r="B32" s="8"/>
      <c r="C32" s="8"/>
      <c r="D32" s="28"/>
      <c r="E32" s="39"/>
      <c r="F32" s="39"/>
      <c r="G32" s="8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8"/>
      <c r="T32" s="27"/>
      <c r="U32" s="27"/>
      <c r="V32" s="27"/>
      <c r="W32" s="27"/>
      <c r="X32" s="27"/>
      <c r="Y32" s="27"/>
    </row>
    <row r="33" spans="2:25" ht="18.75" customHeight="1">
      <c r="B33" s="40" t="s">
        <v>18</v>
      </c>
      <c r="C33" s="8"/>
      <c r="D33" s="23">
        <v>29772</v>
      </c>
      <c r="E33" s="24"/>
      <c r="F33" s="24"/>
      <c r="G33" s="8"/>
      <c r="H33" s="25">
        <f aca="true" t="shared" si="6" ref="H33:H39">SUM(J33:L33)</f>
        <v>30264</v>
      </c>
      <c r="I33" s="25"/>
      <c r="J33" s="25">
        <v>15354</v>
      </c>
      <c r="K33" s="25"/>
      <c r="L33" s="25">
        <v>14910</v>
      </c>
      <c r="M33" s="25"/>
      <c r="N33" s="25">
        <f aca="true" t="shared" si="7" ref="N33:N39">SUM(P33:R33)</f>
        <v>11780</v>
      </c>
      <c r="O33" s="25"/>
      <c r="P33" s="25">
        <v>6022</v>
      </c>
      <c r="Q33" s="25"/>
      <c r="R33" s="25">
        <v>5758</v>
      </c>
      <c r="S33" s="8"/>
      <c r="T33" s="27">
        <f>+ROUND(N33/H33*100,2)</f>
        <v>38.92</v>
      </c>
      <c r="U33" s="27"/>
      <c r="V33" s="27">
        <f>+ROUND(P33/J33*100,2)</f>
        <v>39.22</v>
      </c>
      <c r="W33" s="27"/>
      <c r="X33" s="27">
        <f>+ROUND(R33/L33*100,2)</f>
        <v>38.62</v>
      </c>
      <c r="Y33" s="27"/>
    </row>
    <row r="34" spans="2:25" ht="18.75" customHeight="1">
      <c r="B34" s="40"/>
      <c r="C34" s="8"/>
      <c r="D34" s="28"/>
      <c r="E34" s="41" t="str">
        <f>+" "&amp;60&amp;"    "&amp;7&amp;"    "&amp;7</f>
        <v> 60    7    7</v>
      </c>
      <c r="F34" s="41"/>
      <c r="G34" s="8"/>
      <c r="H34" s="25">
        <f t="shared" si="6"/>
        <v>33033</v>
      </c>
      <c r="I34" s="25"/>
      <c r="J34" s="25">
        <v>16761</v>
      </c>
      <c r="K34" s="25"/>
      <c r="L34" s="25">
        <v>16272</v>
      </c>
      <c r="M34" s="25"/>
      <c r="N34" s="25">
        <f t="shared" si="7"/>
        <v>15952</v>
      </c>
      <c r="O34" s="25"/>
      <c r="P34" s="25">
        <v>7848</v>
      </c>
      <c r="Q34" s="25"/>
      <c r="R34" s="25">
        <v>8104</v>
      </c>
      <c r="S34" s="8"/>
      <c r="T34" s="27">
        <f>+ROUND(N34/H34*100,2)</f>
        <v>48.29</v>
      </c>
      <c r="U34" s="27"/>
      <c r="V34" s="27">
        <f>+ROUND(P34/J34*100,2)</f>
        <v>46.82</v>
      </c>
      <c r="W34" s="27"/>
      <c r="X34" s="27">
        <f>+ROUND(R34/L34*100,2)</f>
        <v>49.8</v>
      </c>
      <c r="Y34" s="27"/>
    </row>
    <row r="35" spans="2:25" ht="18.75" customHeight="1">
      <c r="B35" s="40"/>
      <c r="C35" s="8"/>
      <c r="D35" s="42" t="s">
        <v>19</v>
      </c>
      <c r="E35" s="42"/>
      <c r="F35" s="42"/>
      <c r="G35" s="8"/>
      <c r="H35" s="25">
        <f t="shared" si="6"/>
        <v>37586</v>
      </c>
      <c r="I35" s="25"/>
      <c r="J35" s="25">
        <v>19214</v>
      </c>
      <c r="K35" s="25"/>
      <c r="L35" s="25">
        <v>18372</v>
      </c>
      <c r="M35" s="25"/>
      <c r="N35" s="25">
        <f t="shared" si="7"/>
        <v>23621</v>
      </c>
      <c r="O35" s="25"/>
      <c r="P35" s="25">
        <v>11507</v>
      </c>
      <c r="Q35" s="25"/>
      <c r="R35" s="25">
        <v>12114</v>
      </c>
      <c r="S35" s="8"/>
      <c r="T35" s="27">
        <f>+ROUND(N35/H35*100,2)</f>
        <v>62.85</v>
      </c>
      <c r="U35" s="27"/>
      <c r="V35" s="27">
        <f>+ROUND(P35/J35*100,2)</f>
        <v>59.89</v>
      </c>
      <c r="W35" s="27"/>
      <c r="X35" s="27">
        <f>+ROUND(R35/L35*100,2)</f>
        <v>65.94</v>
      </c>
      <c r="Y35" s="27"/>
    </row>
    <row r="36" spans="2:25" ht="18.75" customHeight="1">
      <c r="B36" s="40"/>
      <c r="C36" s="8"/>
      <c r="D36" s="31"/>
      <c r="E36" s="29" t="str">
        <f>+"  "&amp;5&amp;"    "&amp;6&amp;"   "&amp;27</f>
        <v>  5    6   27</v>
      </c>
      <c r="F36" s="29"/>
      <c r="G36" s="8"/>
      <c r="H36" s="25">
        <f t="shared" si="6"/>
        <v>45223</v>
      </c>
      <c r="I36" s="25"/>
      <c r="J36" s="25">
        <v>23510</v>
      </c>
      <c r="K36" s="25"/>
      <c r="L36" s="25">
        <v>21713</v>
      </c>
      <c r="M36" s="25"/>
      <c r="N36" s="25">
        <f t="shared" si="7"/>
        <v>24816</v>
      </c>
      <c r="O36" s="25"/>
      <c r="P36" s="25">
        <v>12217</v>
      </c>
      <c r="Q36" s="25"/>
      <c r="R36" s="25">
        <v>12599</v>
      </c>
      <c r="S36" s="8"/>
      <c r="T36" s="27">
        <f>+ROUND(N36/H36*100,2)</f>
        <v>54.87</v>
      </c>
      <c r="U36" s="27"/>
      <c r="V36" s="27">
        <f>+ROUND(P36/J36*100,2)</f>
        <v>51.97</v>
      </c>
      <c r="W36" s="27"/>
      <c r="X36" s="27">
        <f>+ROUND(R36/L36*100,2)</f>
        <v>58.03</v>
      </c>
      <c r="Y36" s="27"/>
    </row>
    <row r="37" spans="2:25" ht="18.75" customHeight="1">
      <c r="B37" s="40"/>
      <c r="C37" s="8"/>
      <c r="D37" s="43"/>
      <c r="E37" s="29" t="str">
        <f>+"  "&amp;9&amp;"    "&amp;7&amp;"    "&amp;6</f>
        <v>  9    7    6</v>
      </c>
      <c r="F37" s="29"/>
      <c r="G37" s="8"/>
      <c r="H37" s="25">
        <f t="shared" si="6"/>
        <v>48832</v>
      </c>
      <c r="I37" s="25"/>
      <c r="J37" s="25">
        <v>25099</v>
      </c>
      <c r="K37" s="25"/>
      <c r="L37" s="25">
        <v>23733</v>
      </c>
      <c r="M37" s="25"/>
      <c r="N37" s="25">
        <f t="shared" si="7"/>
        <v>20699</v>
      </c>
      <c r="O37" s="25"/>
      <c r="P37" s="25">
        <v>10216</v>
      </c>
      <c r="Q37" s="25"/>
      <c r="R37" s="25">
        <v>10483</v>
      </c>
      <c r="S37" s="8"/>
      <c r="T37" s="27">
        <f>+ROUND(N37/H37*100,2)</f>
        <v>42.39</v>
      </c>
      <c r="U37" s="27"/>
      <c r="V37" s="27">
        <f>+ROUND(P37/J37*100,2)</f>
        <v>40.7</v>
      </c>
      <c r="W37" s="27"/>
      <c r="X37" s="27">
        <f>+ROUND(R37/L37*100,2)</f>
        <v>44.17</v>
      </c>
      <c r="Y37" s="27"/>
    </row>
    <row r="38" spans="2:25" ht="18.75" customHeight="1">
      <c r="B38" s="40"/>
      <c r="C38" s="8"/>
      <c r="D38" s="28"/>
      <c r="E38" s="29" t="str">
        <f>+" "&amp;13&amp;"   "&amp;6&amp;"   "&amp;24</f>
        <v> 13   6   24</v>
      </c>
      <c r="F38" s="29"/>
      <c r="G38" s="8"/>
      <c r="H38" s="25">
        <f t="shared" si="6"/>
        <v>53987</v>
      </c>
      <c r="I38" s="25"/>
      <c r="J38" s="25">
        <v>27676</v>
      </c>
      <c r="K38" s="25"/>
      <c r="L38" s="25">
        <v>26311</v>
      </c>
      <c r="M38" s="25"/>
      <c r="N38" s="25">
        <f t="shared" si="7"/>
        <v>26554</v>
      </c>
      <c r="O38" s="25"/>
      <c r="P38" s="25">
        <v>13126</v>
      </c>
      <c r="Q38" s="25"/>
      <c r="R38" s="25">
        <v>13428</v>
      </c>
      <c r="S38" s="8"/>
      <c r="T38" s="27">
        <f>+ROUND(N38/H38*100,2)</f>
        <v>49.19</v>
      </c>
      <c r="U38" s="27"/>
      <c r="V38" s="27">
        <f>+ROUND(P38/J38*100,2)</f>
        <v>47.43</v>
      </c>
      <c r="W38" s="27"/>
      <c r="X38" s="27">
        <f>+ROUND(R38/L38*100,2)</f>
        <v>51.04</v>
      </c>
      <c r="Y38" s="27"/>
    </row>
    <row r="39" spans="2:25" ht="18.75" customHeight="1">
      <c r="B39" s="40"/>
      <c r="C39" s="8"/>
      <c r="D39" s="28"/>
      <c r="E39" s="44" t="str">
        <f>+" "&amp;17&amp;"   "&amp;7&amp;"     "&amp;3</f>
        <v> 17   7     3</v>
      </c>
      <c r="F39" s="44"/>
      <c r="G39" s="8"/>
      <c r="H39" s="25">
        <f t="shared" si="6"/>
        <v>58391</v>
      </c>
      <c r="I39" s="25"/>
      <c r="J39" s="25">
        <v>29759</v>
      </c>
      <c r="K39" s="25"/>
      <c r="L39" s="25">
        <v>28632</v>
      </c>
      <c r="M39" s="25"/>
      <c r="N39" s="25">
        <f t="shared" si="7"/>
        <v>22793</v>
      </c>
      <c r="O39" s="25"/>
      <c r="P39" s="25">
        <v>11432</v>
      </c>
      <c r="Q39" s="25"/>
      <c r="R39" s="25">
        <v>11361</v>
      </c>
      <c r="S39" s="8"/>
      <c r="T39" s="27">
        <f>+ROUND(N39/H39*100,2)</f>
        <v>39.04</v>
      </c>
      <c r="U39" s="27"/>
      <c r="V39" s="27">
        <f>+ROUND(P39/J39*100,2)</f>
        <v>38.42</v>
      </c>
      <c r="W39" s="27"/>
      <c r="X39" s="27">
        <f>+ROUND(R39/L39*100,2)</f>
        <v>39.68</v>
      </c>
      <c r="Y39" s="27"/>
    </row>
    <row r="40" spans="2:25" ht="18.75" customHeight="1">
      <c r="B40" s="45"/>
      <c r="C40" s="8"/>
      <c r="D40" s="28"/>
      <c r="E40" s="44"/>
      <c r="F40" s="44"/>
      <c r="G40" s="8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8"/>
      <c r="T40" s="27"/>
      <c r="U40" s="27"/>
      <c r="V40" s="27"/>
      <c r="W40" s="27"/>
      <c r="X40" s="27"/>
      <c r="Y40" s="27"/>
    </row>
    <row r="41" spans="2:25" ht="18.75" customHeight="1">
      <c r="B41" s="45"/>
      <c r="C41" s="8"/>
      <c r="D41" s="28"/>
      <c r="E41" s="46"/>
      <c r="F41" s="46"/>
      <c r="G41" s="37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38"/>
      <c r="U41" s="38"/>
      <c r="V41" s="38"/>
      <c r="W41" s="38"/>
      <c r="X41" s="38"/>
      <c r="Y41" s="27"/>
    </row>
    <row r="42" spans="2:25" ht="9" customHeight="1">
      <c r="B42" s="6"/>
      <c r="C42" s="6"/>
      <c r="D42" s="47"/>
      <c r="E42" s="47"/>
      <c r="F42" s="4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48"/>
      <c r="U42" s="48"/>
      <c r="V42" s="48"/>
      <c r="W42" s="48"/>
      <c r="X42" s="48"/>
      <c r="Y42" s="48"/>
    </row>
    <row r="43" spans="2:25" ht="13.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2:4" ht="13.5">
      <c r="B44" s="2" t="s">
        <v>20</v>
      </c>
      <c r="C44" s="2"/>
      <c r="D44" s="2"/>
    </row>
  </sheetData>
  <mergeCells count="43">
    <mergeCell ref="D35:F35"/>
    <mergeCell ref="B44:D44"/>
    <mergeCell ref="E41:F41"/>
    <mergeCell ref="E39:F39"/>
    <mergeCell ref="E40:F40"/>
    <mergeCell ref="E32:F32"/>
    <mergeCell ref="D33:F33"/>
    <mergeCell ref="B9:B15"/>
    <mergeCell ref="B17:B23"/>
    <mergeCell ref="B25:B31"/>
    <mergeCell ref="B33:B39"/>
    <mergeCell ref="E30:F30"/>
    <mergeCell ref="E31:F31"/>
    <mergeCell ref="D27:F27"/>
    <mergeCell ref="D25:F25"/>
    <mergeCell ref="E22:F22"/>
    <mergeCell ref="E23:F23"/>
    <mergeCell ref="E24:F24"/>
    <mergeCell ref="D19:F19"/>
    <mergeCell ref="T7:U7"/>
    <mergeCell ref="V7:W7"/>
    <mergeCell ref="X7:Y7"/>
    <mergeCell ref="N6:S6"/>
    <mergeCell ref="V1:Y1"/>
    <mergeCell ref="B5:C5"/>
    <mergeCell ref="H7:I7"/>
    <mergeCell ref="J7:K7"/>
    <mergeCell ref="L7:M7"/>
    <mergeCell ref="H6:M6"/>
    <mergeCell ref="T6:Y6"/>
    <mergeCell ref="R7:S7"/>
    <mergeCell ref="C6:G7"/>
    <mergeCell ref="P7:Q7"/>
    <mergeCell ref="D17:F17"/>
    <mergeCell ref="D11:F11"/>
    <mergeCell ref="N7:O7"/>
    <mergeCell ref="E15:F15"/>
    <mergeCell ref="D9:F9"/>
    <mergeCell ref="H3:R3"/>
    <mergeCell ref="A1:C1"/>
    <mergeCell ref="B6:B7"/>
    <mergeCell ref="B4:E4"/>
    <mergeCell ref="E16:F16"/>
  </mergeCells>
  <printOptions/>
  <pageMargins left="0.5905511811023623" right="0" top="0.5905511811023623" bottom="0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workbookViewId="0" topLeftCell="E1">
      <selection activeCell="S3" sqref="S3"/>
    </sheetView>
  </sheetViews>
  <sheetFormatPr defaultColWidth="9.00390625" defaultRowHeight="13.5"/>
  <cols>
    <col min="1" max="1" width="11.875" style="0" customWidth="1"/>
    <col min="2" max="2" width="7.375" style="0" customWidth="1"/>
    <col min="3" max="3" width="7.875" style="0" customWidth="1"/>
    <col min="4" max="4" width="6.625" style="0" customWidth="1"/>
    <col min="5" max="5" width="2.875" style="0" customWidth="1"/>
    <col min="6" max="6" width="9.625" style="0" customWidth="1"/>
    <col min="7" max="7" width="3.125" style="0" customWidth="1"/>
    <col min="8" max="8" width="5.125" style="0" customWidth="1"/>
    <col min="9" max="9" width="12.75390625" style="0" customWidth="1"/>
    <col min="10" max="11" width="11.875" style="0" customWidth="1"/>
    <col min="12" max="12" width="11.00390625" style="0" customWidth="1"/>
    <col min="13" max="13" width="9.625" style="0" customWidth="1"/>
    <col min="14" max="14" width="3.75390625" style="0" customWidth="1"/>
    <col min="15" max="15" width="9.625" style="0" customWidth="1"/>
    <col min="16" max="16" width="3.75390625" style="0" customWidth="1"/>
    <col min="17" max="18" width="13.25390625" style="0" customWidth="1"/>
    <col min="19" max="19" width="11.875" style="0" customWidth="1"/>
  </cols>
  <sheetData>
    <row r="1" spans="1:21" ht="13.5">
      <c r="A1" s="1"/>
      <c r="B1" s="1"/>
      <c r="C1" s="1"/>
      <c r="R1" s="49"/>
      <c r="S1" s="49"/>
      <c r="T1" s="49"/>
      <c r="U1" s="50"/>
    </row>
    <row r="2" ht="14.25">
      <c r="B2" s="51"/>
    </row>
    <row r="4" spans="9:16" ht="14.25">
      <c r="I4" s="52" t="s">
        <v>34</v>
      </c>
      <c r="J4" s="52"/>
      <c r="K4" s="52"/>
      <c r="L4" s="52"/>
      <c r="M4" s="52"/>
      <c r="N4" s="52"/>
      <c r="O4" s="52"/>
      <c r="P4" s="52"/>
    </row>
    <row r="5" spans="2:3" ht="14.25">
      <c r="B5" s="4" t="s">
        <v>21</v>
      </c>
      <c r="C5" s="4"/>
    </row>
    <row r="7" spans="2:20" ht="13.5">
      <c r="B7" s="5" t="s">
        <v>2</v>
      </c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8"/>
    </row>
    <row r="8" spans="2:20" ht="27.75" customHeight="1">
      <c r="B8" s="11" t="s">
        <v>3</v>
      </c>
      <c r="C8" s="9"/>
      <c r="D8" s="10" t="s">
        <v>4</v>
      </c>
      <c r="E8" s="11"/>
      <c r="F8" s="11"/>
      <c r="G8" s="11"/>
      <c r="H8" s="9"/>
      <c r="I8" s="12" t="s">
        <v>22</v>
      </c>
      <c r="J8" s="13"/>
      <c r="K8" s="13"/>
      <c r="L8" s="13" t="s">
        <v>23</v>
      </c>
      <c r="M8" s="13"/>
      <c r="N8" s="13"/>
      <c r="O8" s="13"/>
      <c r="P8" s="15"/>
      <c r="Q8" s="12" t="s">
        <v>7</v>
      </c>
      <c r="R8" s="13"/>
      <c r="S8" s="13"/>
      <c r="T8" s="8"/>
    </row>
    <row r="9" spans="2:20" ht="27.75" customHeight="1">
      <c r="B9" s="18"/>
      <c r="C9" s="16"/>
      <c r="D9" s="17"/>
      <c r="E9" s="18"/>
      <c r="F9" s="18"/>
      <c r="G9" s="18"/>
      <c r="H9" s="16"/>
      <c r="I9" s="53" t="s">
        <v>8</v>
      </c>
      <c r="J9" s="53" t="s">
        <v>9</v>
      </c>
      <c r="K9" s="54" t="s">
        <v>10</v>
      </c>
      <c r="L9" s="55" t="s">
        <v>8</v>
      </c>
      <c r="M9" s="12" t="s">
        <v>9</v>
      </c>
      <c r="N9" s="15"/>
      <c r="O9" s="12" t="s">
        <v>10</v>
      </c>
      <c r="P9" s="15"/>
      <c r="Q9" s="56" t="s">
        <v>11</v>
      </c>
      <c r="R9" s="56" t="s">
        <v>9</v>
      </c>
      <c r="S9" s="57" t="s">
        <v>10</v>
      </c>
      <c r="T9" s="7"/>
    </row>
    <row r="10" spans="2:20" ht="9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7"/>
      <c r="R10" s="27"/>
      <c r="S10" s="27"/>
      <c r="T10" s="8"/>
    </row>
    <row r="11" spans="2:20" ht="18.75" customHeight="1">
      <c r="B11" s="58" t="s">
        <v>24</v>
      </c>
      <c r="C11" s="8"/>
      <c r="D11" s="8"/>
      <c r="E11" s="23">
        <v>32922</v>
      </c>
      <c r="F11" s="59"/>
      <c r="G11" s="59"/>
      <c r="H11" s="8"/>
      <c r="I11" s="60">
        <f>SUM(J11:K11)</f>
        <v>40080</v>
      </c>
      <c r="J11" s="60">
        <v>20619</v>
      </c>
      <c r="K11" s="60">
        <v>19461</v>
      </c>
      <c r="L11" s="60">
        <f>+M11+O11</f>
        <v>27508</v>
      </c>
      <c r="M11" s="25">
        <v>13658</v>
      </c>
      <c r="N11" s="25"/>
      <c r="O11" s="25">
        <v>13850</v>
      </c>
      <c r="P11" s="8"/>
      <c r="Q11" s="61">
        <f>+ROUND(L11/I11*100,2)</f>
        <v>68.63</v>
      </c>
      <c r="R11" s="61">
        <f>+ROUND(M11/J11*100,2)</f>
        <v>66.24</v>
      </c>
      <c r="S11" s="61">
        <f>+ROUND(O11/K11*100,2)</f>
        <v>71.17</v>
      </c>
      <c r="T11" s="8"/>
    </row>
    <row r="12" spans="2:20" ht="18.75" customHeight="1">
      <c r="B12" s="58"/>
      <c r="C12" s="8"/>
      <c r="D12" s="8"/>
      <c r="E12" s="62"/>
      <c r="F12" s="8" t="str">
        <f>+"  "&amp;5&amp;"    "&amp;7&amp;"    "&amp;18</f>
        <v>  5    7    18</v>
      </c>
      <c r="G12" s="63"/>
      <c r="H12" s="8"/>
      <c r="I12" s="60">
        <f>SUM(J12:K12)</f>
        <v>46208</v>
      </c>
      <c r="J12" s="60">
        <v>24122</v>
      </c>
      <c r="K12" s="60">
        <v>22086</v>
      </c>
      <c r="L12" s="60">
        <f>+M12+O12</f>
        <v>28989</v>
      </c>
      <c r="M12" s="25">
        <v>14726</v>
      </c>
      <c r="N12" s="25"/>
      <c r="O12" s="25">
        <v>14263</v>
      </c>
      <c r="P12" s="8"/>
      <c r="Q12" s="61">
        <f>+ROUND(L12/I12*100,2)</f>
        <v>62.74</v>
      </c>
      <c r="R12" s="61">
        <f>+ROUND(M12/J12*100,2)</f>
        <v>61.05</v>
      </c>
      <c r="S12" s="61">
        <f>+ROUND(O12/K12*100,2)</f>
        <v>64.58</v>
      </c>
      <c r="T12" s="8"/>
    </row>
    <row r="13" spans="2:20" ht="18.75" customHeight="1">
      <c r="B13" s="58"/>
      <c r="C13" s="64" t="s">
        <v>25</v>
      </c>
      <c r="D13" s="64"/>
      <c r="E13" s="8"/>
      <c r="F13" s="65" t="str">
        <f>+"  "&amp;8&amp;"   "&amp;10&amp;"   "&amp;20</f>
        <v>  8   10   20</v>
      </c>
      <c r="G13" s="8"/>
      <c r="H13" s="8"/>
      <c r="I13" s="60">
        <f>SUM(J13:K13)</f>
        <v>48998</v>
      </c>
      <c r="J13" s="60">
        <v>25289</v>
      </c>
      <c r="K13" s="60">
        <v>23709</v>
      </c>
      <c r="L13" s="60">
        <f>+M13+O13</f>
        <v>27077</v>
      </c>
      <c r="M13" s="25">
        <v>13733</v>
      </c>
      <c r="N13" s="25"/>
      <c r="O13" s="25">
        <v>13344</v>
      </c>
      <c r="P13" s="8"/>
      <c r="Q13" s="61">
        <f>+ROUND(L13/I13*100,2)</f>
        <v>55.26</v>
      </c>
      <c r="R13" s="61">
        <f>+ROUND(M13/J13*100,2)</f>
        <v>54.3</v>
      </c>
      <c r="S13" s="61">
        <f>+ROUND(O13/K13*100,2)</f>
        <v>56.28</v>
      </c>
      <c r="T13" s="8"/>
    </row>
    <row r="14" spans="2:20" ht="18.75" customHeight="1">
      <c r="B14" s="58"/>
      <c r="C14" s="64" t="s">
        <v>26</v>
      </c>
      <c r="D14" s="64"/>
      <c r="E14" s="8"/>
      <c r="F14" s="65"/>
      <c r="G14" s="8"/>
      <c r="H14" s="8"/>
      <c r="I14" s="60">
        <f>SUM(J14:K14)</f>
        <v>48998</v>
      </c>
      <c r="J14" s="60">
        <v>25289</v>
      </c>
      <c r="K14" s="60">
        <v>23709</v>
      </c>
      <c r="L14" s="60">
        <f>+M14+O14</f>
        <v>27072</v>
      </c>
      <c r="M14" s="25">
        <v>13730</v>
      </c>
      <c r="N14" s="25"/>
      <c r="O14" s="25">
        <v>13342</v>
      </c>
      <c r="P14" s="8"/>
      <c r="Q14" s="61">
        <f>+ROUND(L14/I14*100,2)</f>
        <v>55.25</v>
      </c>
      <c r="R14" s="61">
        <f>+ROUND(M14/J14*100,2)</f>
        <v>54.29</v>
      </c>
      <c r="S14" s="61">
        <f>+ROUND(O14/K14*100,2)</f>
        <v>56.27</v>
      </c>
      <c r="T14" s="8"/>
    </row>
    <row r="15" spans="2:20" ht="10.5" customHeight="1">
      <c r="B15" s="58"/>
      <c r="C15" s="66"/>
      <c r="D15" s="66"/>
      <c r="E15" s="8"/>
      <c r="F15" s="67"/>
      <c r="G15" s="8"/>
      <c r="H15" s="8"/>
      <c r="I15" s="60"/>
      <c r="J15" s="60"/>
      <c r="K15" s="60"/>
      <c r="L15" s="60"/>
      <c r="M15" s="25"/>
      <c r="N15" s="25"/>
      <c r="O15" s="25"/>
      <c r="P15" s="8"/>
      <c r="Q15" s="61"/>
      <c r="R15" s="61"/>
      <c r="S15" s="61"/>
      <c r="T15" s="8"/>
    </row>
    <row r="16" spans="2:20" ht="18.75" customHeight="1">
      <c r="B16" s="58"/>
      <c r="C16" s="64" t="s">
        <v>27</v>
      </c>
      <c r="D16" s="64"/>
      <c r="E16" s="8"/>
      <c r="F16" s="65" t="str">
        <f>+" "&amp;12&amp;"   "&amp;6&amp;"    "&amp;25</f>
        <v> 12   6    25</v>
      </c>
      <c r="G16" s="8"/>
      <c r="H16" s="8"/>
      <c r="I16" s="60">
        <f>SUM(J16:K16)</f>
        <v>53128</v>
      </c>
      <c r="J16" s="60">
        <v>27326</v>
      </c>
      <c r="K16" s="60">
        <v>25802</v>
      </c>
      <c r="L16" s="60">
        <f>+M16+O16</f>
        <v>32155</v>
      </c>
      <c r="M16" s="25">
        <v>16271</v>
      </c>
      <c r="N16" s="25"/>
      <c r="O16" s="25">
        <v>15884</v>
      </c>
      <c r="P16" s="8"/>
      <c r="Q16" s="61">
        <f>+ROUND(L16/I16*100,2)</f>
        <v>60.52</v>
      </c>
      <c r="R16" s="61">
        <f>+ROUND(M16/J16*100,2)</f>
        <v>59.54</v>
      </c>
      <c r="S16" s="61">
        <f>+ROUND(O16/K16*100,2)</f>
        <v>61.56</v>
      </c>
      <c r="T16" s="8"/>
    </row>
    <row r="17" spans="2:20" ht="18.75" customHeight="1">
      <c r="B17" s="58"/>
      <c r="C17" s="68" t="s">
        <v>26</v>
      </c>
      <c r="D17" s="68"/>
      <c r="E17" s="8"/>
      <c r="F17" s="65"/>
      <c r="G17" s="8"/>
      <c r="H17" s="8"/>
      <c r="I17" s="60">
        <f>SUM(J17:K17)</f>
        <v>53168</v>
      </c>
      <c r="J17" s="60">
        <v>27346</v>
      </c>
      <c r="K17" s="60">
        <v>25822</v>
      </c>
      <c r="L17" s="60">
        <f>+M17+O17</f>
        <v>32168</v>
      </c>
      <c r="M17" s="25">
        <v>16278</v>
      </c>
      <c r="N17" s="25"/>
      <c r="O17" s="25">
        <v>15890</v>
      </c>
      <c r="P17" s="8"/>
      <c r="Q17" s="61">
        <f>+ROUND(L17/I17*100,2)</f>
        <v>60.5</v>
      </c>
      <c r="R17" s="61">
        <f>+ROUND(M17/J17*100,2)</f>
        <v>59.53</v>
      </c>
      <c r="S17" s="61">
        <f>+ROUND(O17/K17*100,2)</f>
        <v>61.54</v>
      </c>
      <c r="T17" s="8"/>
    </row>
    <row r="18" spans="2:20" ht="10.5" customHeight="1">
      <c r="B18" s="58"/>
      <c r="C18" s="14"/>
      <c r="D18" s="14"/>
      <c r="E18" s="8"/>
      <c r="F18" s="67"/>
      <c r="G18" s="8"/>
      <c r="H18" s="8"/>
      <c r="I18" s="60"/>
      <c r="J18" s="60"/>
      <c r="K18" s="60"/>
      <c r="L18" s="60"/>
      <c r="M18" s="25"/>
      <c r="N18" s="25"/>
      <c r="O18" s="25"/>
      <c r="P18" s="8"/>
      <c r="Q18" s="61"/>
      <c r="R18" s="61"/>
      <c r="S18" s="61"/>
      <c r="T18" s="8"/>
    </row>
    <row r="19" spans="2:20" ht="18.75" customHeight="1">
      <c r="B19" s="58"/>
      <c r="C19" s="64" t="s">
        <v>27</v>
      </c>
      <c r="D19" s="64"/>
      <c r="E19" s="8"/>
      <c r="F19" s="65" t="str">
        <f>+" "&amp;15&amp;"   "&amp;11&amp;"    "&amp;9</f>
        <v> 15   11    9</v>
      </c>
      <c r="G19" s="8"/>
      <c r="H19" s="8"/>
      <c r="I19" s="60">
        <f>SUM(J19:K19)</f>
        <v>57745</v>
      </c>
      <c r="J19" s="69">
        <v>29597</v>
      </c>
      <c r="K19" s="69">
        <v>28148</v>
      </c>
      <c r="L19" s="60">
        <f>+M19+O19</f>
        <v>34632</v>
      </c>
      <c r="M19" s="32">
        <v>17533</v>
      </c>
      <c r="N19" s="32"/>
      <c r="O19" s="32">
        <v>17099</v>
      </c>
      <c r="P19" s="8"/>
      <c r="Q19" s="61">
        <f>+ROUND(L19/I19*100,2)</f>
        <v>59.97</v>
      </c>
      <c r="R19" s="70">
        <v>59.24</v>
      </c>
      <c r="S19" s="70">
        <v>60.75</v>
      </c>
      <c r="T19" s="8"/>
    </row>
    <row r="20" spans="2:20" ht="18.75" customHeight="1">
      <c r="B20" s="58"/>
      <c r="C20" s="68" t="s">
        <v>26</v>
      </c>
      <c r="D20" s="68"/>
      <c r="E20" s="8"/>
      <c r="F20" s="65"/>
      <c r="G20" s="8"/>
      <c r="H20" s="8"/>
      <c r="I20" s="60">
        <f>SUM(J20:K20)</f>
        <v>57805</v>
      </c>
      <c r="J20" s="69">
        <v>29624</v>
      </c>
      <c r="K20" s="69">
        <v>28181</v>
      </c>
      <c r="L20" s="60">
        <f>+M20+O20</f>
        <v>34628</v>
      </c>
      <c r="M20" s="32">
        <v>17532</v>
      </c>
      <c r="N20" s="32"/>
      <c r="O20" s="32">
        <v>17096</v>
      </c>
      <c r="P20" s="8"/>
      <c r="Q20" s="61">
        <f>+ROUND(L20/I20*100,2)</f>
        <v>59.9</v>
      </c>
      <c r="R20" s="70">
        <v>59.18</v>
      </c>
      <c r="S20" s="70">
        <v>60.66</v>
      </c>
      <c r="T20" s="8"/>
    </row>
    <row r="21" spans="2:20" ht="10.5" customHeight="1">
      <c r="B21" s="58"/>
      <c r="C21" s="14"/>
      <c r="D21" s="14"/>
      <c r="E21" s="8"/>
      <c r="F21" s="67"/>
      <c r="G21" s="8"/>
      <c r="H21" s="8"/>
      <c r="I21" s="60"/>
      <c r="J21" s="69"/>
      <c r="K21" s="69"/>
      <c r="L21" s="60"/>
      <c r="M21" s="32"/>
      <c r="N21" s="32"/>
      <c r="O21" s="32"/>
      <c r="P21" s="8"/>
      <c r="Q21" s="61"/>
      <c r="R21" s="70"/>
      <c r="S21" s="70"/>
      <c r="T21" s="8"/>
    </row>
    <row r="22" spans="2:20" ht="18.75" customHeight="1">
      <c r="B22" s="58"/>
      <c r="C22" s="64" t="s">
        <v>27</v>
      </c>
      <c r="D22" s="64"/>
      <c r="E22" s="8"/>
      <c r="F22" s="65" t="str">
        <f>+" "&amp;17&amp;"   "&amp;9&amp;"    "&amp;11</f>
        <v> 17   9    11</v>
      </c>
      <c r="G22" s="8"/>
      <c r="H22" s="8"/>
      <c r="I22" s="60">
        <f>SUM(J22:K22)</f>
        <v>59720</v>
      </c>
      <c r="J22" s="69">
        <v>30495</v>
      </c>
      <c r="K22" s="69">
        <v>29225</v>
      </c>
      <c r="L22" s="60">
        <f>+M22+O22</f>
        <v>40420</v>
      </c>
      <c r="M22" s="32">
        <v>20300</v>
      </c>
      <c r="N22" s="32"/>
      <c r="O22" s="32">
        <v>20120</v>
      </c>
      <c r="P22" s="8"/>
      <c r="Q22" s="61">
        <f>+ROUND(L22/I22*100,2)</f>
        <v>67.68</v>
      </c>
      <c r="R22" s="70">
        <f>ROUND(M22/J22*100,2)</f>
        <v>66.57</v>
      </c>
      <c r="S22" s="70">
        <f>ROUND(O22/K22*100,2)</f>
        <v>68.85</v>
      </c>
      <c r="T22" s="8"/>
    </row>
    <row r="23" spans="2:20" ht="18.75" customHeight="1">
      <c r="B23" s="8"/>
      <c r="C23" s="68" t="s">
        <v>26</v>
      </c>
      <c r="D23" s="68"/>
      <c r="E23" s="8"/>
      <c r="F23" s="65"/>
      <c r="G23" s="8"/>
      <c r="H23" s="8"/>
      <c r="I23" s="60">
        <f>SUM(J23:K23)</f>
        <v>59789</v>
      </c>
      <c r="J23" s="69">
        <v>30527</v>
      </c>
      <c r="K23" s="69">
        <v>29262</v>
      </c>
      <c r="L23" s="60">
        <f>+M23+O23</f>
        <v>40445</v>
      </c>
      <c r="M23" s="32">
        <v>20313</v>
      </c>
      <c r="N23" s="32"/>
      <c r="O23" s="32">
        <v>20132</v>
      </c>
      <c r="P23" s="8"/>
      <c r="Q23" s="61">
        <f>+ROUND(L23/I23*100,2)</f>
        <v>67.65</v>
      </c>
      <c r="R23" s="70">
        <f>ROUND(M23/J23*100,2)</f>
        <v>66.54</v>
      </c>
      <c r="S23" s="70">
        <f>ROUND(O23/K23*100,2)</f>
        <v>68.8</v>
      </c>
      <c r="T23" s="8"/>
    </row>
    <row r="24" spans="2:20" ht="18.75" customHeight="1">
      <c r="B24" s="8"/>
      <c r="C24" s="14"/>
      <c r="D24" s="14"/>
      <c r="E24" s="8"/>
      <c r="F24" s="67"/>
      <c r="G24" s="8"/>
      <c r="H24" s="8"/>
      <c r="I24" s="60"/>
      <c r="J24" s="69"/>
      <c r="K24" s="69"/>
      <c r="L24" s="60"/>
      <c r="M24" s="32"/>
      <c r="N24" s="32"/>
      <c r="O24" s="32"/>
      <c r="P24" s="8"/>
      <c r="Q24" s="61"/>
      <c r="R24" s="70"/>
      <c r="S24" s="70"/>
      <c r="T24" s="8"/>
    </row>
    <row r="25" spans="2:20" ht="18.75" customHeight="1">
      <c r="B25" s="8"/>
      <c r="C25" s="14"/>
      <c r="D25" s="14"/>
      <c r="E25" s="8"/>
      <c r="F25" s="67"/>
      <c r="G25" s="8"/>
      <c r="H25" s="8"/>
      <c r="I25" s="60"/>
      <c r="J25" s="69"/>
      <c r="K25" s="69"/>
      <c r="L25" s="60"/>
      <c r="M25" s="32"/>
      <c r="N25" s="32"/>
      <c r="O25" s="32"/>
      <c r="P25" s="8"/>
      <c r="Q25" s="61"/>
      <c r="R25" s="70"/>
      <c r="S25" s="70"/>
      <c r="T25" s="8"/>
    </row>
    <row r="26" spans="2:20" ht="18.75" customHeight="1">
      <c r="B26" s="8"/>
      <c r="C26" s="14"/>
      <c r="D26" s="14"/>
      <c r="E26" s="8"/>
      <c r="F26" s="8"/>
      <c r="G26" s="8"/>
      <c r="H26" s="8"/>
      <c r="I26" s="60"/>
      <c r="J26" s="69"/>
      <c r="K26" s="69"/>
      <c r="L26" s="60"/>
      <c r="M26" s="32"/>
      <c r="N26" s="32"/>
      <c r="O26" s="32"/>
      <c r="P26" s="8"/>
      <c r="Q26" s="61"/>
      <c r="R26" s="70"/>
      <c r="S26" s="70"/>
      <c r="T26" s="8"/>
    </row>
    <row r="27" spans="2:20" ht="18.75" customHeight="1">
      <c r="B27" s="8"/>
      <c r="C27" s="64" t="s">
        <v>28</v>
      </c>
      <c r="D27" s="64"/>
      <c r="E27" s="59" t="s">
        <v>29</v>
      </c>
      <c r="F27" s="59"/>
      <c r="G27" s="59"/>
      <c r="H27" s="8"/>
      <c r="I27" s="60">
        <f>SUM(J27:K27)</f>
        <v>39123</v>
      </c>
      <c r="J27" s="60">
        <v>20035</v>
      </c>
      <c r="K27" s="60">
        <v>19088</v>
      </c>
      <c r="L27" s="60">
        <f>+M27+O27</f>
        <v>23703</v>
      </c>
      <c r="M27" s="25">
        <v>11906</v>
      </c>
      <c r="N27" s="25"/>
      <c r="O27" s="25">
        <v>11797</v>
      </c>
      <c r="P27" s="8"/>
      <c r="Q27" s="61">
        <f>+ROUND(L27/I27*100,2)</f>
        <v>60.59</v>
      </c>
      <c r="R27" s="61">
        <f>+ROUND(M27/J27*100,2)</f>
        <v>59.43</v>
      </c>
      <c r="S27" s="61">
        <f>+ROUND(O27/K27*100,2)</f>
        <v>61.8</v>
      </c>
      <c r="T27" s="8"/>
    </row>
    <row r="28" spans="2:20" ht="18.75" customHeight="1">
      <c r="B28" s="58" t="s">
        <v>30</v>
      </c>
      <c r="C28" s="64" t="s">
        <v>26</v>
      </c>
      <c r="D28" s="64"/>
      <c r="E28" s="71"/>
      <c r="F28" s="71"/>
      <c r="G28" s="71"/>
      <c r="H28" s="8"/>
      <c r="I28" s="60">
        <f>SUM(J28:K28)</f>
        <v>39123</v>
      </c>
      <c r="J28" s="60">
        <v>20035</v>
      </c>
      <c r="K28" s="60">
        <v>19088</v>
      </c>
      <c r="L28" s="60">
        <f>+M28+O28</f>
        <v>23703</v>
      </c>
      <c r="M28" s="25">
        <v>11905</v>
      </c>
      <c r="N28" s="25"/>
      <c r="O28" s="25">
        <v>11798</v>
      </c>
      <c r="P28" s="8"/>
      <c r="Q28" s="61">
        <f>+ROUND(L28/I28*100,2)</f>
        <v>60.59</v>
      </c>
      <c r="R28" s="61">
        <f>+ROUND(M28/J28*100,2)</f>
        <v>59.42</v>
      </c>
      <c r="S28" s="61">
        <f>+ROUND(O28/K28*100,2)</f>
        <v>61.81</v>
      </c>
      <c r="T28" s="8"/>
    </row>
    <row r="29" spans="2:20" ht="10.5" customHeight="1">
      <c r="B29" s="58"/>
      <c r="C29" s="66"/>
      <c r="D29" s="66"/>
      <c r="E29" s="72"/>
      <c r="F29" s="72"/>
      <c r="G29" s="72"/>
      <c r="H29" s="8"/>
      <c r="I29" s="60"/>
      <c r="J29" s="60"/>
      <c r="K29" s="60"/>
      <c r="L29" s="60"/>
      <c r="M29" s="25"/>
      <c r="N29" s="25"/>
      <c r="O29" s="25"/>
      <c r="P29" s="8"/>
      <c r="Q29" s="61"/>
      <c r="R29" s="61"/>
      <c r="S29" s="61"/>
      <c r="T29" s="8"/>
    </row>
    <row r="30" spans="2:20" ht="18.75" customHeight="1">
      <c r="B30" s="73"/>
      <c r="C30" s="64" t="s">
        <v>28</v>
      </c>
      <c r="D30" s="64"/>
      <c r="E30" s="8"/>
      <c r="F30" s="65" t="str">
        <f>+"  "&amp;4&amp;"     "&amp;7&amp;"   "&amp;26</f>
        <v>  4     7   26</v>
      </c>
      <c r="G30" s="74"/>
      <c r="H30" s="8"/>
      <c r="I30" s="60">
        <f>SUM(J30:K30)</f>
        <v>44394</v>
      </c>
      <c r="J30" s="60">
        <v>22990</v>
      </c>
      <c r="K30" s="60">
        <v>21404</v>
      </c>
      <c r="L30" s="60">
        <f>+M30+O30</f>
        <v>21186</v>
      </c>
      <c r="M30" s="25">
        <v>10789</v>
      </c>
      <c r="N30" s="25"/>
      <c r="O30" s="25">
        <v>10397</v>
      </c>
      <c r="P30" s="8"/>
      <c r="Q30" s="61">
        <f>+ROUND(L30/I30*100,2)</f>
        <v>47.72</v>
      </c>
      <c r="R30" s="61">
        <f>+ROUND(M30/J30*100,2)</f>
        <v>46.93</v>
      </c>
      <c r="S30" s="61">
        <f>+ROUND(O30/K30*100,2)</f>
        <v>48.58</v>
      </c>
      <c r="T30" s="8"/>
    </row>
    <row r="31" spans="2:20" ht="18.75" customHeight="1">
      <c r="B31" s="73"/>
      <c r="C31" s="68" t="s">
        <v>26</v>
      </c>
      <c r="D31" s="68"/>
      <c r="E31" s="8"/>
      <c r="F31" s="71"/>
      <c r="G31" s="8"/>
      <c r="H31" s="8"/>
      <c r="I31" s="60">
        <f>SUM(J31:K31)</f>
        <v>44394</v>
      </c>
      <c r="J31" s="60">
        <v>22990</v>
      </c>
      <c r="K31" s="60">
        <v>21404</v>
      </c>
      <c r="L31" s="60">
        <f>+M31+O31</f>
        <v>21183</v>
      </c>
      <c r="M31" s="25">
        <v>10785</v>
      </c>
      <c r="N31" s="25"/>
      <c r="O31" s="25">
        <v>10398</v>
      </c>
      <c r="P31" s="8"/>
      <c r="Q31" s="61">
        <f>+ROUND(L31/I31*100,2)</f>
        <v>47.72</v>
      </c>
      <c r="R31" s="61">
        <f>+ROUND(M31/J31*100,2)</f>
        <v>46.91</v>
      </c>
      <c r="S31" s="61">
        <f>+ROUND(O31/K31*100,2)</f>
        <v>48.58</v>
      </c>
      <c r="T31" s="8"/>
    </row>
    <row r="32" spans="2:20" ht="10.5" customHeight="1">
      <c r="B32" s="73"/>
      <c r="C32" s="14"/>
      <c r="D32" s="14"/>
      <c r="E32" s="8"/>
      <c r="F32" s="72"/>
      <c r="G32" s="8"/>
      <c r="H32" s="8"/>
      <c r="I32" s="60"/>
      <c r="J32" s="60"/>
      <c r="K32" s="60"/>
      <c r="L32" s="60"/>
      <c r="M32" s="25"/>
      <c r="N32" s="25"/>
      <c r="O32" s="25"/>
      <c r="P32" s="8"/>
      <c r="Q32" s="61"/>
      <c r="R32" s="61"/>
      <c r="S32" s="61"/>
      <c r="T32" s="8"/>
    </row>
    <row r="33" spans="2:20" ht="18.75" customHeight="1">
      <c r="B33" s="73"/>
      <c r="C33" s="64" t="s">
        <v>28</v>
      </c>
      <c r="D33" s="64"/>
      <c r="E33" s="8"/>
      <c r="F33" s="65" t="str">
        <f>+"  "&amp;7&amp;"     "&amp;7&amp;"   "&amp;23</f>
        <v>  7     7   23</v>
      </c>
      <c r="G33" s="74"/>
      <c r="H33" s="8"/>
      <c r="I33" s="60">
        <f>SUM(J33:K33)</f>
        <v>47696</v>
      </c>
      <c r="J33" s="60">
        <v>24696</v>
      </c>
      <c r="K33" s="60">
        <v>23000</v>
      </c>
      <c r="L33" s="60">
        <f>+M33+O33</f>
        <v>19887</v>
      </c>
      <c r="M33" s="25">
        <v>10145</v>
      </c>
      <c r="N33" s="25"/>
      <c r="O33" s="25">
        <v>9742</v>
      </c>
      <c r="P33" s="8"/>
      <c r="Q33" s="61">
        <f>+ROUND(L33/I33*100,2)</f>
        <v>41.7</v>
      </c>
      <c r="R33" s="61">
        <f>+ROUND(M33/J33*100,2)</f>
        <v>41.08</v>
      </c>
      <c r="S33" s="61">
        <f>+ROUND(O33/K33*100,2)</f>
        <v>42.36</v>
      </c>
      <c r="T33" s="8"/>
    </row>
    <row r="34" spans="2:20" ht="18.75" customHeight="1">
      <c r="B34" s="73"/>
      <c r="C34" s="68" t="s">
        <v>26</v>
      </c>
      <c r="D34" s="68"/>
      <c r="E34" s="8"/>
      <c r="F34" s="71"/>
      <c r="G34" s="8"/>
      <c r="H34" s="8"/>
      <c r="I34" s="60">
        <f>SUM(J34:K34)</f>
        <v>47696</v>
      </c>
      <c r="J34" s="60">
        <v>24696</v>
      </c>
      <c r="K34" s="60">
        <v>23000</v>
      </c>
      <c r="L34" s="60">
        <f>+M34+O34</f>
        <v>19885</v>
      </c>
      <c r="M34" s="25">
        <v>10144</v>
      </c>
      <c r="N34" s="25"/>
      <c r="O34" s="25">
        <v>9741</v>
      </c>
      <c r="P34" s="8"/>
      <c r="Q34" s="61">
        <f>+ROUND(L34/I34*100,2)</f>
        <v>41.69</v>
      </c>
      <c r="R34" s="61">
        <f>+ROUND(M34/J34*100,2)</f>
        <v>41.08</v>
      </c>
      <c r="S34" s="61">
        <f>+ROUND(O34/K34*100,2)</f>
        <v>42.35</v>
      </c>
      <c r="T34" s="8"/>
    </row>
    <row r="35" spans="2:20" ht="10.5" customHeight="1">
      <c r="B35" s="73"/>
      <c r="C35" s="14"/>
      <c r="D35" s="14"/>
      <c r="E35" s="8"/>
      <c r="F35" s="72"/>
      <c r="G35" s="8"/>
      <c r="H35" s="8"/>
      <c r="I35" s="60"/>
      <c r="J35" s="60"/>
      <c r="K35" s="60"/>
      <c r="L35" s="60"/>
      <c r="M35" s="25"/>
      <c r="N35" s="25"/>
      <c r="O35" s="25"/>
      <c r="P35" s="8"/>
      <c r="Q35" s="61"/>
      <c r="R35" s="61"/>
      <c r="S35" s="61"/>
      <c r="T35" s="8"/>
    </row>
    <row r="36" spans="2:20" ht="18.75" customHeight="1">
      <c r="B36" s="73"/>
      <c r="C36" s="64" t="s">
        <v>28</v>
      </c>
      <c r="D36" s="64"/>
      <c r="E36" s="8"/>
      <c r="F36" s="65" t="str">
        <f>+" "&amp;10&amp;"    "&amp;7&amp;"   "&amp;12</f>
        <v> 10    7   12</v>
      </c>
      <c r="G36" s="74"/>
      <c r="H36" s="8"/>
      <c r="I36" s="60">
        <f>SUM(J36:K36)</f>
        <v>50452</v>
      </c>
      <c r="J36" s="60">
        <v>25980</v>
      </c>
      <c r="K36" s="60">
        <v>24472</v>
      </c>
      <c r="L36" s="60">
        <f>+M36+O36</f>
        <v>29343</v>
      </c>
      <c r="M36" s="25">
        <v>14754</v>
      </c>
      <c r="N36" s="25"/>
      <c r="O36" s="25">
        <v>14589</v>
      </c>
      <c r="P36" s="8"/>
      <c r="Q36" s="61">
        <f>+ROUND(L36/I36*100,2)</f>
        <v>58.16</v>
      </c>
      <c r="R36" s="61">
        <f>+ROUND(M36/J36*100,2)</f>
        <v>56.79</v>
      </c>
      <c r="S36" s="61">
        <f>+ROUND(O36/K36*100,2)</f>
        <v>59.62</v>
      </c>
      <c r="T36" s="8"/>
    </row>
    <row r="37" spans="2:20" ht="18.75" customHeight="1">
      <c r="B37" s="73"/>
      <c r="C37" s="68" t="s">
        <v>26</v>
      </c>
      <c r="D37" s="68"/>
      <c r="E37" s="8"/>
      <c r="F37" s="71"/>
      <c r="G37" s="8"/>
      <c r="H37" s="8"/>
      <c r="I37" s="60">
        <f>SUM(J37:K37)</f>
        <v>50452</v>
      </c>
      <c r="J37" s="60">
        <v>25980</v>
      </c>
      <c r="K37" s="60">
        <v>24472</v>
      </c>
      <c r="L37" s="60">
        <f>+M37+O37</f>
        <v>29335</v>
      </c>
      <c r="M37" s="75">
        <v>14750</v>
      </c>
      <c r="N37" s="25"/>
      <c r="O37" s="75">
        <v>14585</v>
      </c>
      <c r="P37" s="8"/>
      <c r="Q37" s="61">
        <f>+ROUND(L37/I37*100,2)</f>
        <v>58.14</v>
      </c>
      <c r="R37" s="61">
        <f>+ROUND(M37/J37*100,2)</f>
        <v>56.77</v>
      </c>
      <c r="S37" s="61">
        <f>+ROUND(O37/K37*100,2)</f>
        <v>59.6</v>
      </c>
      <c r="T37" s="8"/>
    </row>
    <row r="38" spans="2:20" ht="10.5" customHeight="1">
      <c r="B38" s="73"/>
      <c r="C38" s="14"/>
      <c r="D38" s="14"/>
      <c r="E38" s="8"/>
      <c r="F38" s="72"/>
      <c r="G38" s="8"/>
      <c r="H38" s="8"/>
      <c r="I38" s="60"/>
      <c r="J38" s="60"/>
      <c r="K38" s="60"/>
      <c r="L38" s="60"/>
      <c r="M38" s="75"/>
      <c r="N38" s="25"/>
      <c r="O38" s="75"/>
      <c r="P38" s="8"/>
      <c r="Q38" s="61"/>
      <c r="R38" s="61"/>
      <c r="S38" s="61"/>
      <c r="T38" s="8"/>
    </row>
    <row r="39" spans="2:20" ht="18.75" customHeight="1">
      <c r="B39" s="73"/>
      <c r="C39" s="64" t="s">
        <v>28</v>
      </c>
      <c r="D39" s="64"/>
      <c r="E39" s="8"/>
      <c r="F39" s="65" t="str">
        <f>+" "&amp;13&amp;"    "&amp;7&amp;"   "&amp;29</f>
        <v> 13    7   29</v>
      </c>
      <c r="G39" s="74"/>
      <c r="H39" s="8"/>
      <c r="I39" s="60">
        <f>SUM(J39:K39)</f>
        <v>54951</v>
      </c>
      <c r="J39" s="60">
        <v>28238</v>
      </c>
      <c r="K39" s="60">
        <v>26713</v>
      </c>
      <c r="L39" s="60">
        <f>+M39+O39</f>
        <v>30049</v>
      </c>
      <c r="M39" s="25">
        <v>15131</v>
      </c>
      <c r="N39" s="25"/>
      <c r="O39" s="25">
        <v>14918</v>
      </c>
      <c r="P39" s="8"/>
      <c r="Q39" s="61">
        <f>+ROUND(L39/I39*100,2)</f>
        <v>54.68</v>
      </c>
      <c r="R39" s="61">
        <f>+ROUND(M39/J39*100,2)</f>
        <v>53.58</v>
      </c>
      <c r="S39" s="61">
        <f>+ROUND(O39/K39*100,2)</f>
        <v>55.85</v>
      </c>
      <c r="T39" s="8"/>
    </row>
    <row r="40" spans="2:20" ht="18.75" customHeight="1">
      <c r="B40" s="73"/>
      <c r="C40" s="64" t="s">
        <v>26</v>
      </c>
      <c r="D40" s="64"/>
      <c r="E40" s="8"/>
      <c r="F40" s="71"/>
      <c r="G40" s="8"/>
      <c r="H40" s="8"/>
      <c r="I40" s="60">
        <f>SUM(J40:K40)</f>
        <v>55009</v>
      </c>
      <c r="J40" s="60">
        <v>28267</v>
      </c>
      <c r="K40" s="60">
        <v>26742</v>
      </c>
      <c r="L40" s="60">
        <f>+M40+O40</f>
        <v>30065</v>
      </c>
      <c r="M40" s="75">
        <v>15142</v>
      </c>
      <c r="N40" s="75"/>
      <c r="O40" s="75">
        <v>14923</v>
      </c>
      <c r="P40" s="8"/>
      <c r="Q40" s="61">
        <f>+ROUND(L40/I40*100,2)</f>
        <v>54.65</v>
      </c>
      <c r="R40" s="61">
        <f>+ROUND(M40/J40*100,2)</f>
        <v>53.57</v>
      </c>
      <c r="S40" s="61">
        <f>+ROUND(O40/K40*100,2)</f>
        <v>55.8</v>
      </c>
      <c r="T40" s="8"/>
    </row>
    <row r="41" spans="2:20" ht="10.5" customHeight="1">
      <c r="B41" s="76"/>
      <c r="C41" s="66"/>
      <c r="D41" s="66"/>
      <c r="E41" s="8"/>
      <c r="F41" s="72"/>
      <c r="G41" s="8"/>
      <c r="H41" s="8"/>
      <c r="I41" s="60"/>
      <c r="J41" s="60"/>
      <c r="K41" s="60"/>
      <c r="L41" s="60"/>
      <c r="M41" s="75"/>
      <c r="N41" s="75"/>
      <c r="O41" s="75"/>
      <c r="P41" s="8"/>
      <c r="Q41" s="61"/>
      <c r="R41" s="61"/>
      <c r="S41" s="61"/>
      <c r="T41" s="8"/>
    </row>
    <row r="42" spans="2:20" ht="18.75" customHeight="1">
      <c r="B42" s="8"/>
      <c r="C42" s="64" t="s">
        <v>28</v>
      </c>
      <c r="D42" s="64"/>
      <c r="E42" s="8"/>
      <c r="F42" s="77" t="str">
        <f>+" "&amp;16&amp;"    "&amp;7&amp;"   "&amp;11</f>
        <v> 16    7   11</v>
      </c>
      <c r="G42" s="77"/>
      <c r="H42" s="8"/>
      <c r="I42" s="60">
        <f>SUM(J42:K42)</f>
        <v>58589</v>
      </c>
      <c r="J42" s="78">
        <v>29910</v>
      </c>
      <c r="K42" s="78">
        <v>28679</v>
      </c>
      <c r="L42" s="60">
        <f>+M42+O42</f>
        <v>34259</v>
      </c>
      <c r="M42" s="79">
        <v>17332</v>
      </c>
      <c r="N42" s="79"/>
      <c r="O42" s="79">
        <v>16927</v>
      </c>
      <c r="P42" s="8"/>
      <c r="Q42" s="61">
        <f>+ROUND(L42/I42*100,2)</f>
        <v>58.47</v>
      </c>
      <c r="R42" s="61">
        <f>+ROUND(M42/J42*100,2)</f>
        <v>57.95</v>
      </c>
      <c r="S42" s="61">
        <f>+ROUND(O42/K42*100,2)</f>
        <v>59.02</v>
      </c>
      <c r="T42" s="8"/>
    </row>
    <row r="43" spans="2:20" ht="18.75" customHeight="1">
      <c r="B43" s="8"/>
      <c r="C43" s="68" t="s">
        <v>26</v>
      </c>
      <c r="D43" s="68"/>
      <c r="E43" s="8"/>
      <c r="F43" s="71"/>
      <c r="G43" s="71"/>
      <c r="H43" s="8"/>
      <c r="I43" s="60">
        <f>SUM(J43:K43)</f>
        <v>58659</v>
      </c>
      <c r="J43" s="78">
        <v>29945</v>
      </c>
      <c r="K43" s="78">
        <v>28714</v>
      </c>
      <c r="L43" s="80">
        <f>+M43+O43</f>
        <v>34285</v>
      </c>
      <c r="M43" s="32">
        <v>17346</v>
      </c>
      <c r="N43" s="32"/>
      <c r="O43" s="32">
        <v>16939</v>
      </c>
      <c r="P43" s="7"/>
      <c r="Q43" s="81">
        <f>+ROUND(L43/I43*100,2)</f>
        <v>58.45</v>
      </c>
      <c r="R43" s="81">
        <f>+ROUND(M43/J43*100,2)</f>
        <v>57.93</v>
      </c>
      <c r="S43" s="81">
        <f>+ROUND(O43/K43*100,2)</f>
        <v>58.99</v>
      </c>
      <c r="T43" s="8"/>
    </row>
    <row r="44" spans="2:20" ht="10.5" customHeight="1">
      <c r="B44" s="8"/>
      <c r="C44" s="14"/>
      <c r="D44" s="14"/>
      <c r="E44" s="8"/>
      <c r="F44" s="72"/>
      <c r="G44" s="72"/>
      <c r="H44" s="8"/>
      <c r="I44" s="60"/>
      <c r="J44" s="78"/>
      <c r="K44" s="78"/>
      <c r="L44" s="80"/>
      <c r="M44" s="32"/>
      <c r="N44" s="32"/>
      <c r="O44" s="32"/>
      <c r="P44" s="7"/>
      <c r="Q44" s="81"/>
      <c r="R44" s="81"/>
      <c r="S44" s="81"/>
      <c r="T44" s="8"/>
    </row>
    <row r="45" spans="2:20" ht="18.75" customHeight="1">
      <c r="B45" s="8"/>
      <c r="C45" s="64" t="s">
        <v>28</v>
      </c>
      <c r="D45" s="64"/>
      <c r="E45" s="8"/>
      <c r="F45" s="77" t="str">
        <f>+" "&amp;19&amp;"    "&amp;7&amp;"   "&amp;29</f>
        <v> 19    7   29</v>
      </c>
      <c r="G45" s="77"/>
      <c r="H45" s="82"/>
      <c r="I45" s="78">
        <f>SUM(J45:K45)</f>
        <v>63039</v>
      </c>
      <c r="J45" s="78">
        <v>32031</v>
      </c>
      <c r="K45" s="78">
        <v>31008</v>
      </c>
      <c r="L45" s="78">
        <f>+M45+O45</f>
        <v>37336</v>
      </c>
      <c r="M45" s="79">
        <v>18959</v>
      </c>
      <c r="N45" s="79"/>
      <c r="O45" s="79">
        <v>18377</v>
      </c>
      <c r="P45" s="82"/>
      <c r="Q45" s="83">
        <f>+ROUND(L45/I45*100,2)</f>
        <v>59.23</v>
      </c>
      <c r="R45" s="83">
        <f>+ROUND(M45/J45*100,2)</f>
        <v>59.19</v>
      </c>
      <c r="S45" s="83">
        <f>+ROUND(O45/K45*100,2)</f>
        <v>59.27</v>
      </c>
      <c r="T45" s="8"/>
    </row>
    <row r="46" spans="2:20" ht="18.75" customHeight="1">
      <c r="B46" s="8"/>
      <c r="C46" s="68" t="s">
        <v>26</v>
      </c>
      <c r="D46" s="68"/>
      <c r="E46" s="8"/>
      <c r="F46" s="71"/>
      <c r="G46" s="71"/>
      <c r="H46" s="8"/>
      <c r="I46" s="78">
        <f>SUM(J46:K46)</f>
        <v>63039</v>
      </c>
      <c r="J46" s="78">
        <v>32031</v>
      </c>
      <c r="K46" s="78">
        <v>31008</v>
      </c>
      <c r="L46" s="69">
        <f>+M46+O46</f>
        <v>37331</v>
      </c>
      <c r="M46" s="32">
        <v>18957</v>
      </c>
      <c r="N46" s="32"/>
      <c r="O46" s="32">
        <v>18374</v>
      </c>
      <c r="P46" s="34"/>
      <c r="Q46" s="70">
        <f>+ROUND(L46/I46*100,2)</f>
        <v>59.22</v>
      </c>
      <c r="R46" s="70">
        <f>+ROUND(M46/J46*100,2)</f>
        <v>59.18</v>
      </c>
      <c r="S46" s="70">
        <f>+ROUND(O46/K46*100,2)</f>
        <v>59.26</v>
      </c>
      <c r="T46" s="8"/>
    </row>
    <row r="47" spans="2:20" ht="18.75" customHeight="1">
      <c r="B47" s="8"/>
      <c r="C47" s="14"/>
      <c r="D47" s="14"/>
      <c r="E47" s="8"/>
      <c r="F47" s="8"/>
      <c r="G47" s="8"/>
      <c r="H47" s="8"/>
      <c r="I47" s="60"/>
      <c r="J47" s="69"/>
      <c r="K47" s="69"/>
      <c r="L47" s="60"/>
      <c r="M47" s="32"/>
      <c r="N47" s="32"/>
      <c r="O47" s="32"/>
      <c r="P47" s="8"/>
      <c r="Q47" s="61"/>
      <c r="R47" s="70"/>
      <c r="S47" s="70"/>
      <c r="T47" s="8"/>
    </row>
    <row r="48" spans="2:20" ht="9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8"/>
    </row>
    <row r="49" spans="2:20" ht="9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8"/>
    </row>
    <row r="50" spans="2:20" ht="13.5">
      <c r="B50" s="1" t="s">
        <v>20</v>
      </c>
      <c r="C50" s="1"/>
      <c r="D50" s="1"/>
      <c r="E50" s="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2:20" ht="13.5">
      <c r="B51" s="1" t="s">
        <v>31</v>
      </c>
      <c r="C51" s="1"/>
      <c r="D51" s="1"/>
      <c r="E51" s="1"/>
      <c r="F51" s="1"/>
      <c r="G51" s="1"/>
      <c r="H51" s="1"/>
      <c r="I51" s="1"/>
      <c r="J51" s="1"/>
      <c r="K51" s="1"/>
      <c r="L51" s="8"/>
      <c r="M51" s="8"/>
      <c r="N51" s="8"/>
      <c r="O51" s="8"/>
      <c r="P51" s="8"/>
      <c r="Q51" s="8"/>
      <c r="R51" s="8"/>
      <c r="S51" s="8"/>
      <c r="T51" s="8"/>
    </row>
    <row r="52" spans="2:11" ht="13.5">
      <c r="B52" s="1" t="s">
        <v>32</v>
      </c>
      <c r="C52" s="1"/>
      <c r="D52" s="1"/>
      <c r="E52" s="1"/>
      <c r="F52" s="1"/>
      <c r="G52" s="1"/>
      <c r="H52" s="1"/>
      <c r="I52" s="1"/>
      <c r="J52" s="1"/>
      <c r="K52" s="1"/>
    </row>
    <row r="53" spans="2:11" ht="13.5">
      <c r="B53" s="1" t="s">
        <v>33</v>
      </c>
      <c r="C53" s="1"/>
      <c r="D53" s="1"/>
      <c r="E53" s="1"/>
      <c r="F53" s="1"/>
      <c r="G53" s="1"/>
      <c r="H53" s="1"/>
      <c r="I53" s="1"/>
      <c r="J53" s="1"/>
      <c r="K53" s="1"/>
    </row>
  </sheetData>
  <mergeCells count="52">
    <mergeCell ref="B51:K51"/>
    <mergeCell ref="B52:K52"/>
    <mergeCell ref="B53:K53"/>
    <mergeCell ref="B28:B40"/>
    <mergeCell ref="C28:D28"/>
    <mergeCell ref="C30:D30"/>
    <mergeCell ref="C31:D31"/>
    <mergeCell ref="C33:D33"/>
    <mergeCell ref="F30:F31"/>
    <mergeCell ref="C40:D40"/>
    <mergeCell ref="B8:C9"/>
    <mergeCell ref="C19:D19"/>
    <mergeCell ref="A1:C1"/>
    <mergeCell ref="B5:C5"/>
    <mergeCell ref="C16:D16"/>
    <mergeCell ref="C13:D13"/>
    <mergeCell ref="B11:B22"/>
    <mergeCell ref="Q8:S8"/>
    <mergeCell ref="R1:T1"/>
    <mergeCell ref="B50:E50"/>
    <mergeCell ref="I8:K8"/>
    <mergeCell ref="D8:H9"/>
    <mergeCell ref="C14:D14"/>
    <mergeCell ref="C17:D17"/>
    <mergeCell ref="C22:D22"/>
    <mergeCell ref="B7:D7"/>
    <mergeCell ref="L8:P8"/>
    <mergeCell ref="M9:N9"/>
    <mergeCell ref="O9:P9"/>
    <mergeCell ref="I4:P4"/>
    <mergeCell ref="C23:D23"/>
    <mergeCell ref="C20:D20"/>
    <mergeCell ref="E11:G11"/>
    <mergeCell ref="C27:D27"/>
    <mergeCell ref="E27:G28"/>
    <mergeCell ref="C34:D34"/>
    <mergeCell ref="C36:D36"/>
    <mergeCell ref="C37:D37"/>
    <mergeCell ref="C39:D39"/>
    <mergeCell ref="F33:F34"/>
    <mergeCell ref="F36:F37"/>
    <mergeCell ref="F13:F14"/>
    <mergeCell ref="F16:F17"/>
    <mergeCell ref="F19:F20"/>
    <mergeCell ref="F22:F23"/>
    <mergeCell ref="F39:F40"/>
    <mergeCell ref="F42:G43"/>
    <mergeCell ref="C46:D46"/>
    <mergeCell ref="C43:D43"/>
    <mergeCell ref="C45:D45"/>
    <mergeCell ref="F45:G46"/>
    <mergeCell ref="C42:D42"/>
  </mergeCells>
  <printOptions/>
  <pageMargins left="0.3937007874015748" right="0" top="0.3937007874015748" bottom="0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2008-03-07T04:55:58Z</cp:lastPrinted>
  <dcterms:created xsi:type="dcterms:W3CDTF">1997-01-08T22:48:59Z</dcterms:created>
  <dcterms:modified xsi:type="dcterms:W3CDTF">2008-03-07T04:56:07Z</dcterms:modified>
  <cp:category/>
  <cp:version/>
  <cp:contentType/>
  <cp:contentStatus/>
</cp:coreProperties>
</file>